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0" windowHeight="9435" tabRatio="751" activeTab="0"/>
  </bookViews>
  <sheets>
    <sheet name="БЛАНК ЗАКАЗА" sheetId="1" r:id="rId1"/>
    <sheet name="Стекло" sheetId="2" r:id="rId2"/>
    <sheet name="Деталировка" sheetId="3" state="hidden" r:id="rId3"/>
    <sheet name="ЦЕНЫ+размеры" sheetId="4" state="hidden" r:id="rId4"/>
    <sheet name="№ 1" sheetId="5" state="hidden" r:id="rId5"/>
    <sheet name="№ 2" sheetId="6" state="hidden" r:id="rId6"/>
    <sheet name="№ 3" sheetId="7" state="hidden" r:id="rId7"/>
    <sheet name="№ 4" sheetId="8" state="hidden" r:id="rId8"/>
    <sheet name="№ 5" sheetId="9" state="hidden" r:id="rId9"/>
    <sheet name="№ 6" sheetId="10" state="hidden" r:id="rId10"/>
    <sheet name="№ 7" sheetId="11" state="hidden" r:id="rId11"/>
    <sheet name="№ 8" sheetId="12" state="hidden" r:id="rId12"/>
    <sheet name="№ 9" sheetId="13" state="hidden" r:id="rId13"/>
    <sheet name="№ 10" sheetId="14" state="hidden" r:id="rId14"/>
    <sheet name="Лист1" sheetId="15" state="hidden" r:id="rId15"/>
  </sheets>
  <externalReferences>
    <externalReference r:id="rId18"/>
    <externalReference r:id="rId19"/>
  </externalReferences>
  <definedNames>
    <definedName name="_xlfn.IFERROR" hidden="1">#NAME?</definedName>
    <definedName name="Z_0DDEA846_8178_431B_A76F_013DB76E72B7_.wvu.Cols" localSheetId="0" hidden="1">'БЛАНК ЗАКАЗА'!#REF!</definedName>
    <definedName name="Вставка" localSheetId="13">#REF!</definedName>
    <definedName name="Вставка" localSheetId="5">#REF!</definedName>
    <definedName name="Вставка" localSheetId="6">#REF!</definedName>
    <definedName name="Вставка" localSheetId="7">#REF!</definedName>
    <definedName name="Вставка" localSheetId="8">#REF!</definedName>
    <definedName name="Вставка" localSheetId="9">#REF!</definedName>
    <definedName name="Вставка" localSheetId="10">#REF!</definedName>
    <definedName name="Вставка" localSheetId="11">#REF!</definedName>
    <definedName name="Вставка" localSheetId="12">#REF!</definedName>
    <definedName name="Вставка">#REF!</definedName>
    <definedName name="МАТЕРИАЛ">'ЦЕНЫ+размеры'!$D$5:$D$8</definedName>
    <definedName name="НАПОЛ">'ЦЕНЫ+размеры'!$F$5:$F$7</definedName>
    <definedName name="_xlnm.Print_Area" localSheetId="0">'БЛАНК ЗАКАЗА'!$A$1:$Z$53</definedName>
    <definedName name="_xlnm.Print_Area" localSheetId="2">'Деталировка'!$B$2:$AH$35</definedName>
    <definedName name="_xlnm.Print_Area" localSheetId="1">'Стекло'!$B$1:$G$13</definedName>
    <definedName name="Профиль">'[1]БЛАНК ЗАКАЗА'!$K$2:$K$15</definedName>
    <definedName name="Рамки" localSheetId="13">#REF!</definedName>
    <definedName name="Рамки" localSheetId="5">#REF!</definedName>
    <definedName name="Рамки" localSheetId="6">#REF!</definedName>
    <definedName name="Рамки" localSheetId="7">#REF!</definedName>
    <definedName name="Рамки" localSheetId="8">#REF!</definedName>
    <definedName name="Рамки" localSheetId="9">#REF!</definedName>
    <definedName name="Рамки" localSheetId="10">#REF!</definedName>
    <definedName name="Рамки" localSheetId="11">#REF!</definedName>
    <definedName name="Рамки" localSheetId="12">#REF!</definedName>
    <definedName name="Рамки">#REF!</definedName>
  </definedNames>
  <calcPr fullCalcOnLoad="1"/>
</workbook>
</file>

<file path=xl/comments10.xml><?xml version="1.0" encoding="utf-8"?>
<comments xmlns="http://schemas.openxmlformats.org/spreadsheetml/2006/main">
  <authors>
    <author>VLADIMIR KRIVENKOV</author>
  </authors>
  <commentList>
    <comment ref="C6" authorId="0">
      <text>
        <r>
          <rPr>
            <b/>
            <sz val="9"/>
            <color indexed="29"/>
            <rFont val="Tahoma"/>
            <family val="2"/>
          </rPr>
          <t xml:space="preserve">
</t>
        </r>
      </text>
    </comment>
    <comment ref="D6" authorId="0">
      <text>
        <r>
          <t/>
        </r>
      </text>
    </comment>
    <comment ref="E6" authorId="0">
      <text>
        <r>
          <rPr>
            <b/>
            <sz val="11"/>
            <rFont val="Tahoma"/>
            <family val="2"/>
          </rPr>
          <t xml:space="preserve">Укажите необходимое количество фасадов.
</t>
        </r>
        <r>
          <rPr>
            <sz val="11"/>
            <rFont val="Tahoma"/>
            <family val="2"/>
          </rPr>
          <t xml:space="preserve">
</t>
        </r>
      </text>
    </comment>
    <comment ref="F6" authorId="0">
      <text>
        <r>
          <rPr>
            <b/>
            <sz val="11"/>
            <rFont val="Tahoma"/>
            <family val="2"/>
          </rPr>
          <t>При необходимости укажите количество петель.</t>
        </r>
        <r>
          <rPr>
            <sz val="11"/>
            <rFont val="Tahoma"/>
            <family val="2"/>
          </rPr>
          <t xml:space="preserve">
</t>
        </r>
      </text>
    </comment>
    <comment ref="H6" authorId="0">
      <text>
        <r>
          <rPr>
            <b/>
            <sz val="11"/>
            <rFont val="Tahoma"/>
            <family val="2"/>
          </rPr>
          <t>При необходимости укажите количество делителей ( С ).
НЕ БОЛЕЕ 5 ШТ.</t>
        </r>
      </text>
    </comment>
    <comment ref="I6" authorId="0">
      <text>
        <r>
          <rPr>
            <b/>
            <sz val="11"/>
            <rFont val="Tahoma"/>
            <family val="2"/>
          </rPr>
          <t>Выбирите материал  наполнения</t>
        </r>
      </text>
    </comment>
    <comment ref="F7" authorId="0">
      <text>
        <r>
          <rPr>
            <b/>
            <sz val="11"/>
            <rFont val="Tahoma"/>
            <family val="2"/>
          </rPr>
          <t>При необходимости укажите количество петель по длине.</t>
        </r>
      </text>
    </comment>
    <comment ref="G7" authorId="0">
      <text>
        <r>
          <rPr>
            <b/>
            <sz val="11"/>
            <rFont val="Tahoma"/>
            <family val="2"/>
          </rPr>
          <t>При необходимости укажите количество петель по ширине.</t>
        </r>
      </text>
    </comment>
  </commentList>
</comments>
</file>

<file path=xl/comments11.xml><?xml version="1.0" encoding="utf-8"?>
<comments xmlns="http://schemas.openxmlformats.org/spreadsheetml/2006/main">
  <authors>
    <author>VLADIMIR KRIVENKOV</author>
  </authors>
  <commentList>
    <comment ref="C6" authorId="0">
      <text>
        <r>
          <rPr>
            <b/>
            <sz val="9"/>
            <color indexed="29"/>
            <rFont val="Tahoma"/>
            <family val="2"/>
          </rPr>
          <t xml:space="preserve">
</t>
        </r>
      </text>
    </comment>
    <comment ref="D6" authorId="0">
      <text>
        <r>
          <t/>
        </r>
      </text>
    </comment>
    <comment ref="E6" authorId="0">
      <text>
        <r>
          <rPr>
            <b/>
            <sz val="11"/>
            <rFont val="Tahoma"/>
            <family val="2"/>
          </rPr>
          <t xml:space="preserve">Укажите необходимое количество фасадов.
</t>
        </r>
        <r>
          <rPr>
            <sz val="11"/>
            <rFont val="Tahoma"/>
            <family val="2"/>
          </rPr>
          <t xml:space="preserve">
</t>
        </r>
      </text>
    </comment>
    <comment ref="F6" authorId="0">
      <text>
        <r>
          <rPr>
            <b/>
            <sz val="11"/>
            <rFont val="Tahoma"/>
            <family val="2"/>
          </rPr>
          <t>При необходимости укажите количество петель.</t>
        </r>
        <r>
          <rPr>
            <sz val="11"/>
            <rFont val="Tahoma"/>
            <family val="2"/>
          </rPr>
          <t xml:space="preserve">
</t>
        </r>
      </text>
    </comment>
    <comment ref="H6" authorId="0">
      <text>
        <r>
          <rPr>
            <b/>
            <sz val="11"/>
            <rFont val="Tahoma"/>
            <family val="2"/>
          </rPr>
          <t>При необходимости укажите количество делителей ( С ).
НЕ БОЛЕЕ 5 ШТ.</t>
        </r>
      </text>
    </comment>
    <comment ref="I6" authorId="0">
      <text>
        <r>
          <rPr>
            <b/>
            <sz val="11"/>
            <rFont val="Tahoma"/>
            <family val="2"/>
          </rPr>
          <t>Выбирите материал  наполнения</t>
        </r>
      </text>
    </comment>
    <comment ref="F7" authorId="0">
      <text>
        <r>
          <rPr>
            <b/>
            <sz val="11"/>
            <rFont val="Tahoma"/>
            <family val="2"/>
          </rPr>
          <t>При необходимости укажите количество петель по длине.</t>
        </r>
      </text>
    </comment>
    <comment ref="G7" authorId="0">
      <text>
        <r>
          <rPr>
            <b/>
            <sz val="11"/>
            <rFont val="Tahoma"/>
            <family val="2"/>
          </rPr>
          <t>При необходимости укажите количество петель по ширине.</t>
        </r>
      </text>
    </comment>
  </commentList>
</comments>
</file>

<file path=xl/comments12.xml><?xml version="1.0" encoding="utf-8"?>
<comments xmlns="http://schemas.openxmlformats.org/spreadsheetml/2006/main">
  <authors>
    <author>VLADIMIR KRIVENKOV</author>
  </authors>
  <commentList>
    <comment ref="C6" authorId="0">
      <text>
        <r>
          <rPr>
            <b/>
            <sz val="9"/>
            <color indexed="29"/>
            <rFont val="Tahoma"/>
            <family val="2"/>
          </rPr>
          <t xml:space="preserve">
</t>
        </r>
      </text>
    </comment>
    <comment ref="D6" authorId="0">
      <text>
        <r>
          <t/>
        </r>
      </text>
    </comment>
    <comment ref="E6" authorId="0">
      <text>
        <r>
          <rPr>
            <b/>
            <sz val="11"/>
            <rFont val="Tahoma"/>
            <family val="2"/>
          </rPr>
          <t xml:space="preserve">Укажите необходимое количество фасадов.
</t>
        </r>
        <r>
          <rPr>
            <sz val="11"/>
            <rFont val="Tahoma"/>
            <family val="2"/>
          </rPr>
          <t xml:space="preserve">
</t>
        </r>
      </text>
    </comment>
    <comment ref="F6" authorId="0">
      <text>
        <r>
          <rPr>
            <b/>
            <sz val="11"/>
            <rFont val="Tahoma"/>
            <family val="2"/>
          </rPr>
          <t>При необходимости укажите количество петель.</t>
        </r>
        <r>
          <rPr>
            <sz val="11"/>
            <rFont val="Tahoma"/>
            <family val="2"/>
          </rPr>
          <t xml:space="preserve">
</t>
        </r>
      </text>
    </comment>
    <comment ref="H6" authorId="0">
      <text>
        <r>
          <rPr>
            <b/>
            <sz val="11"/>
            <rFont val="Tahoma"/>
            <family val="2"/>
          </rPr>
          <t>При необходимости укажите количество делителей ( С ).
НЕ БОЛЕЕ 5 ШТ.</t>
        </r>
      </text>
    </comment>
    <comment ref="I6" authorId="0">
      <text>
        <r>
          <rPr>
            <b/>
            <sz val="11"/>
            <rFont val="Tahoma"/>
            <family val="2"/>
          </rPr>
          <t>Выбирите материал  наполнения</t>
        </r>
      </text>
    </comment>
    <comment ref="F7" authorId="0">
      <text>
        <r>
          <rPr>
            <b/>
            <sz val="11"/>
            <rFont val="Tahoma"/>
            <family val="2"/>
          </rPr>
          <t>При необходимости укажите количество петель по длине.</t>
        </r>
      </text>
    </comment>
    <comment ref="G7" authorId="0">
      <text>
        <r>
          <rPr>
            <b/>
            <sz val="11"/>
            <rFont val="Tahoma"/>
            <family val="2"/>
          </rPr>
          <t>При необходимости укажите количество петель по ширине.</t>
        </r>
      </text>
    </comment>
  </commentList>
</comments>
</file>

<file path=xl/comments13.xml><?xml version="1.0" encoding="utf-8"?>
<comments xmlns="http://schemas.openxmlformats.org/spreadsheetml/2006/main">
  <authors>
    <author>VLADIMIR KRIVENKOV</author>
  </authors>
  <commentList>
    <comment ref="C6" authorId="0">
      <text>
        <r>
          <rPr>
            <b/>
            <sz val="9"/>
            <color indexed="29"/>
            <rFont val="Tahoma"/>
            <family val="2"/>
          </rPr>
          <t xml:space="preserve">
</t>
        </r>
      </text>
    </comment>
    <comment ref="D6" authorId="0">
      <text>
        <r>
          <t/>
        </r>
      </text>
    </comment>
    <comment ref="E6" authorId="0">
      <text>
        <r>
          <rPr>
            <b/>
            <sz val="11"/>
            <rFont val="Tahoma"/>
            <family val="2"/>
          </rPr>
          <t xml:space="preserve">Укажите необходимое количество фасадов.
</t>
        </r>
        <r>
          <rPr>
            <sz val="11"/>
            <rFont val="Tahoma"/>
            <family val="2"/>
          </rPr>
          <t xml:space="preserve">
</t>
        </r>
      </text>
    </comment>
    <comment ref="F6" authorId="0">
      <text>
        <r>
          <rPr>
            <b/>
            <sz val="11"/>
            <rFont val="Tahoma"/>
            <family val="2"/>
          </rPr>
          <t>При необходимости укажите количество петель.</t>
        </r>
        <r>
          <rPr>
            <sz val="11"/>
            <rFont val="Tahoma"/>
            <family val="2"/>
          </rPr>
          <t xml:space="preserve">
</t>
        </r>
      </text>
    </comment>
    <comment ref="H6" authorId="0">
      <text>
        <r>
          <rPr>
            <b/>
            <sz val="11"/>
            <rFont val="Tahoma"/>
            <family val="2"/>
          </rPr>
          <t>При необходимости укажите количество делителей ( С ).
НЕ БОЛЕЕ 5 ШТ.</t>
        </r>
      </text>
    </comment>
    <comment ref="I6" authorId="0">
      <text>
        <r>
          <rPr>
            <b/>
            <sz val="11"/>
            <rFont val="Tahoma"/>
            <family val="2"/>
          </rPr>
          <t>Выбирите материал  наполнения</t>
        </r>
      </text>
    </comment>
    <comment ref="F7" authorId="0">
      <text>
        <r>
          <rPr>
            <b/>
            <sz val="11"/>
            <rFont val="Tahoma"/>
            <family val="2"/>
          </rPr>
          <t>При необходимости укажите количество петель по длине.</t>
        </r>
      </text>
    </comment>
    <comment ref="G7" authorId="0">
      <text>
        <r>
          <rPr>
            <b/>
            <sz val="11"/>
            <rFont val="Tahoma"/>
            <family val="2"/>
          </rPr>
          <t>При необходимости укажите количество петель по ширине.</t>
        </r>
      </text>
    </comment>
  </commentList>
</comments>
</file>

<file path=xl/comments14.xml><?xml version="1.0" encoding="utf-8"?>
<comments xmlns="http://schemas.openxmlformats.org/spreadsheetml/2006/main">
  <authors>
    <author>VLADIMIR KRIVENKOV</author>
  </authors>
  <commentList>
    <comment ref="C6" authorId="0">
      <text>
        <r>
          <rPr>
            <b/>
            <sz val="9"/>
            <color indexed="29"/>
            <rFont val="Tahoma"/>
            <family val="2"/>
          </rPr>
          <t xml:space="preserve">
</t>
        </r>
      </text>
    </comment>
    <comment ref="D6" authorId="0">
      <text>
        <r>
          <t/>
        </r>
      </text>
    </comment>
    <comment ref="E6" authorId="0">
      <text>
        <r>
          <rPr>
            <b/>
            <sz val="11"/>
            <rFont val="Tahoma"/>
            <family val="2"/>
          </rPr>
          <t xml:space="preserve">Укажите необходимое количество фасадов.
</t>
        </r>
        <r>
          <rPr>
            <sz val="11"/>
            <rFont val="Tahoma"/>
            <family val="2"/>
          </rPr>
          <t xml:space="preserve">
</t>
        </r>
      </text>
    </comment>
    <comment ref="F6" authorId="0">
      <text>
        <r>
          <rPr>
            <b/>
            <sz val="11"/>
            <rFont val="Tahoma"/>
            <family val="2"/>
          </rPr>
          <t>При необходимости укажите количество петель.</t>
        </r>
        <r>
          <rPr>
            <sz val="11"/>
            <rFont val="Tahoma"/>
            <family val="2"/>
          </rPr>
          <t xml:space="preserve">
</t>
        </r>
      </text>
    </comment>
    <comment ref="H6" authorId="0">
      <text>
        <r>
          <rPr>
            <b/>
            <sz val="11"/>
            <rFont val="Tahoma"/>
            <family val="2"/>
          </rPr>
          <t>При необходимости укажите количество делителей ( С ).
НЕ БОЛЕЕ 5 ШТ.</t>
        </r>
      </text>
    </comment>
    <comment ref="I6" authorId="0">
      <text>
        <r>
          <rPr>
            <b/>
            <sz val="11"/>
            <rFont val="Tahoma"/>
            <family val="2"/>
          </rPr>
          <t>Выбирите материал  наполнения</t>
        </r>
      </text>
    </comment>
    <comment ref="F7" authorId="0">
      <text>
        <r>
          <rPr>
            <b/>
            <sz val="11"/>
            <rFont val="Tahoma"/>
            <family val="2"/>
          </rPr>
          <t>При необходимости укажите количество петель по длине.</t>
        </r>
      </text>
    </comment>
    <comment ref="G7" authorId="0">
      <text>
        <r>
          <rPr>
            <b/>
            <sz val="11"/>
            <rFont val="Tahoma"/>
            <family val="2"/>
          </rPr>
          <t>При необходимости укажите количество петель по ширине.</t>
        </r>
      </text>
    </comment>
  </commentList>
</comments>
</file>

<file path=xl/comments5.xml><?xml version="1.0" encoding="utf-8"?>
<comments xmlns="http://schemas.openxmlformats.org/spreadsheetml/2006/main">
  <authors>
    <author>VLADIMIR KRIVENKOV</author>
  </authors>
  <commentList>
    <comment ref="C6" authorId="0">
      <text>
        <r>
          <rPr>
            <b/>
            <sz val="9"/>
            <color indexed="29"/>
            <rFont val="Tahoma"/>
            <family val="2"/>
          </rPr>
          <t xml:space="preserve">
</t>
        </r>
      </text>
    </comment>
    <comment ref="D6" authorId="0">
      <text>
        <r>
          <t/>
        </r>
      </text>
    </comment>
    <comment ref="E6" authorId="0">
      <text>
        <r>
          <rPr>
            <b/>
            <sz val="11"/>
            <rFont val="Tahoma"/>
            <family val="2"/>
          </rPr>
          <t xml:space="preserve">Укажите необходимое количество фасадов.
</t>
        </r>
        <r>
          <rPr>
            <sz val="11"/>
            <rFont val="Tahoma"/>
            <family val="2"/>
          </rPr>
          <t xml:space="preserve">
</t>
        </r>
      </text>
    </comment>
    <comment ref="F6" authorId="0">
      <text>
        <r>
          <rPr>
            <b/>
            <sz val="11"/>
            <rFont val="Tahoma"/>
            <family val="2"/>
          </rPr>
          <t>При необходимости укажите количество петель.</t>
        </r>
        <r>
          <rPr>
            <sz val="11"/>
            <rFont val="Tahoma"/>
            <family val="2"/>
          </rPr>
          <t xml:space="preserve">
</t>
        </r>
      </text>
    </comment>
    <comment ref="H6" authorId="0">
      <text>
        <r>
          <rPr>
            <b/>
            <sz val="11"/>
            <rFont val="Tahoma"/>
            <family val="2"/>
          </rPr>
          <t>При необходимости укажите количество делителей ( С ).
НЕ БОЛЕЕ 5 ШТ.</t>
        </r>
      </text>
    </comment>
    <comment ref="I6" authorId="0">
      <text>
        <r>
          <rPr>
            <b/>
            <sz val="11"/>
            <rFont val="Tahoma"/>
            <family val="2"/>
          </rPr>
          <t>Выбирите материал  наполнения</t>
        </r>
      </text>
    </comment>
    <comment ref="F7" authorId="0">
      <text>
        <r>
          <rPr>
            <b/>
            <sz val="11"/>
            <rFont val="Tahoma"/>
            <family val="2"/>
          </rPr>
          <t>При необходимости укажите количество петель по длине.</t>
        </r>
      </text>
    </comment>
    <comment ref="G7" authorId="0">
      <text>
        <r>
          <rPr>
            <b/>
            <sz val="11"/>
            <rFont val="Tahoma"/>
            <family val="2"/>
          </rPr>
          <t>При необходимости укажите количество петель по ширине.</t>
        </r>
      </text>
    </comment>
  </commentList>
</comments>
</file>

<file path=xl/comments6.xml><?xml version="1.0" encoding="utf-8"?>
<comments xmlns="http://schemas.openxmlformats.org/spreadsheetml/2006/main">
  <authors>
    <author>VLADIMIR KRIVENKOV</author>
  </authors>
  <commentList>
    <comment ref="C6" authorId="0">
      <text>
        <r>
          <rPr>
            <b/>
            <sz val="9"/>
            <color indexed="29"/>
            <rFont val="Tahoma"/>
            <family val="2"/>
          </rPr>
          <t xml:space="preserve">
</t>
        </r>
      </text>
    </comment>
    <comment ref="D6" authorId="0">
      <text>
        <r>
          <t/>
        </r>
      </text>
    </comment>
    <comment ref="E6" authorId="0">
      <text>
        <r>
          <rPr>
            <b/>
            <sz val="11"/>
            <rFont val="Tahoma"/>
            <family val="2"/>
          </rPr>
          <t xml:space="preserve">Укажите необходимое количество фасадов.
</t>
        </r>
        <r>
          <rPr>
            <sz val="11"/>
            <rFont val="Tahoma"/>
            <family val="2"/>
          </rPr>
          <t xml:space="preserve">
</t>
        </r>
      </text>
    </comment>
    <comment ref="F6" authorId="0">
      <text>
        <r>
          <rPr>
            <b/>
            <sz val="11"/>
            <rFont val="Tahoma"/>
            <family val="2"/>
          </rPr>
          <t>При необходимости укажите количество петель.</t>
        </r>
        <r>
          <rPr>
            <sz val="11"/>
            <rFont val="Tahoma"/>
            <family val="2"/>
          </rPr>
          <t xml:space="preserve">
</t>
        </r>
      </text>
    </comment>
    <comment ref="H6" authorId="0">
      <text>
        <r>
          <rPr>
            <b/>
            <sz val="11"/>
            <rFont val="Tahoma"/>
            <family val="2"/>
          </rPr>
          <t>При необходимости укажите количество делителей ( С ).
НЕ БОЛЕЕ 5 ШТ.</t>
        </r>
      </text>
    </comment>
    <comment ref="I6" authorId="0">
      <text>
        <r>
          <rPr>
            <b/>
            <sz val="11"/>
            <rFont val="Tahoma"/>
            <family val="2"/>
          </rPr>
          <t>Выбирите материал  наполнения</t>
        </r>
      </text>
    </comment>
    <comment ref="F7" authorId="0">
      <text>
        <r>
          <rPr>
            <b/>
            <sz val="11"/>
            <rFont val="Tahoma"/>
            <family val="2"/>
          </rPr>
          <t>При необходимости укажите количество петель по длине.</t>
        </r>
      </text>
    </comment>
    <comment ref="G7" authorId="0">
      <text>
        <r>
          <rPr>
            <b/>
            <sz val="11"/>
            <rFont val="Tahoma"/>
            <family val="2"/>
          </rPr>
          <t>При необходимости укажите количество петель по ширине.</t>
        </r>
      </text>
    </comment>
  </commentList>
</comments>
</file>

<file path=xl/comments7.xml><?xml version="1.0" encoding="utf-8"?>
<comments xmlns="http://schemas.openxmlformats.org/spreadsheetml/2006/main">
  <authors>
    <author>VLADIMIR KRIVENKOV</author>
  </authors>
  <commentList>
    <comment ref="C6" authorId="0">
      <text>
        <r>
          <rPr>
            <b/>
            <sz val="9"/>
            <color indexed="29"/>
            <rFont val="Tahoma"/>
            <family val="2"/>
          </rPr>
          <t xml:space="preserve">
</t>
        </r>
      </text>
    </comment>
    <comment ref="D6" authorId="0">
      <text>
        <r>
          <t/>
        </r>
      </text>
    </comment>
    <comment ref="E6" authorId="0">
      <text>
        <r>
          <rPr>
            <b/>
            <sz val="11"/>
            <rFont val="Tahoma"/>
            <family val="2"/>
          </rPr>
          <t xml:space="preserve">Укажите необходимое количество фасадов.
</t>
        </r>
        <r>
          <rPr>
            <sz val="11"/>
            <rFont val="Tahoma"/>
            <family val="2"/>
          </rPr>
          <t xml:space="preserve">
</t>
        </r>
      </text>
    </comment>
    <comment ref="F6" authorId="0">
      <text>
        <r>
          <rPr>
            <b/>
            <sz val="11"/>
            <rFont val="Tahoma"/>
            <family val="2"/>
          </rPr>
          <t>При необходимости укажите количество петель.</t>
        </r>
        <r>
          <rPr>
            <sz val="11"/>
            <rFont val="Tahoma"/>
            <family val="2"/>
          </rPr>
          <t xml:space="preserve">
</t>
        </r>
      </text>
    </comment>
    <comment ref="H6" authorId="0">
      <text>
        <r>
          <rPr>
            <b/>
            <sz val="11"/>
            <rFont val="Tahoma"/>
            <family val="2"/>
          </rPr>
          <t>При необходимости укажите количество делителей ( С ).
НЕ БОЛЕЕ 5 ШТ.</t>
        </r>
      </text>
    </comment>
    <comment ref="I6" authorId="0">
      <text>
        <r>
          <rPr>
            <b/>
            <sz val="11"/>
            <rFont val="Tahoma"/>
            <family val="2"/>
          </rPr>
          <t>Выбирите материал  наполнения</t>
        </r>
      </text>
    </comment>
    <comment ref="F7" authorId="0">
      <text>
        <r>
          <rPr>
            <b/>
            <sz val="11"/>
            <rFont val="Tahoma"/>
            <family val="2"/>
          </rPr>
          <t>При необходимости укажите количество петель по длине.</t>
        </r>
      </text>
    </comment>
    <comment ref="G7" authorId="0">
      <text>
        <r>
          <rPr>
            <b/>
            <sz val="11"/>
            <rFont val="Tahoma"/>
            <family val="2"/>
          </rPr>
          <t>При необходимости укажите количество петель по ширине.</t>
        </r>
      </text>
    </comment>
  </commentList>
</comments>
</file>

<file path=xl/comments8.xml><?xml version="1.0" encoding="utf-8"?>
<comments xmlns="http://schemas.openxmlformats.org/spreadsheetml/2006/main">
  <authors>
    <author>VLADIMIR KRIVENKOV</author>
  </authors>
  <commentList>
    <comment ref="C6" authorId="0">
      <text>
        <r>
          <rPr>
            <b/>
            <sz val="9"/>
            <color indexed="29"/>
            <rFont val="Tahoma"/>
            <family val="2"/>
          </rPr>
          <t xml:space="preserve">
</t>
        </r>
      </text>
    </comment>
    <comment ref="D6" authorId="0">
      <text>
        <r>
          <t/>
        </r>
      </text>
    </comment>
    <comment ref="E6" authorId="0">
      <text>
        <r>
          <rPr>
            <b/>
            <sz val="11"/>
            <rFont val="Tahoma"/>
            <family val="2"/>
          </rPr>
          <t xml:space="preserve">Укажите необходимое количество фасадов.
</t>
        </r>
        <r>
          <rPr>
            <sz val="11"/>
            <rFont val="Tahoma"/>
            <family val="2"/>
          </rPr>
          <t xml:space="preserve">
</t>
        </r>
      </text>
    </comment>
    <comment ref="F6" authorId="0">
      <text>
        <r>
          <rPr>
            <b/>
            <sz val="11"/>
            <rFont val="Tahoma"/>
            <family val="2"/>
          </rPr>
          <t>При необходимости укажите количество петель.</t>
        </r>
        <r>
          <rPr>
            <sz val="11"/>
            <rFont val="Tahoma"/>
            <family val="2"/>
          </rPr>
          <t xml:space="preserve">
</t>
        </r>
      </text>
    </comment>
    <comment ref="H6" authorId="0">
      <text>
        <r>
          <rPr>
            <b/>
            <sz val="11"/>
            <rFont val="Tahoma"/>
            <family val="2"/>
          </rPr>
          <t>При необходимости укажите количество делителей ( С ).
НЕ БОЛЕЕ 5 ШТ.</t>
        </r>
      </text>
    </comment>
    <comment ref="I6" authorId="0">
      <text>
        <r>
          <rPr>
            <b/>
            <sz val="11"/>
            <rFont val="Tahoma"/>
            <family val="2"/>
          </rPr>
          <t>Выбирите материал  наполнения</t>
        </r>
      </text>
    </comment>
    <comment ref="F7" authorId="0">
      <text>
        <r>
          <rPr>
            <b/>
            <sz val="11"/>
            <rFont val="Tahoma"/>
            <family val="2"/>
          </rPr>
          <t>При необходимости укажите количество петель по длине.</t>
        </r>
      </text>
    </comment>
    <comment ref="G7" authorId="0">
      <text>
        <r>
          <rPr>
            <b/>
            <sz val="11"/>
            <rFont val="Tahoma"/>
            <family val="2"/>
          </rPr>
          <t>При необходимости укажите количество петель по ширине.</t>
        </r>
      </text>
    </comment>
  </commentList>
</comments>
</file>

<file path=xl/comments9.xml><?xml version="1.0" encoding="utf-8"?>
<comments xmlns="http://schemas.openxmlformats.org/spreadsheetml/2006/main">
  <authors>
    <author>VLADIMIR KRIVENKOV</author>
  </authors>
  <commentList>
    <comment ref="C6" authorId="0">
      <text>
        <r>
          <rPr>
            <b/>
            <sz val="9"/>
            <color indexed="29"/>
            <rFont val="Tahoma"/>
            <family val="2"/>
          </rPr>
          <t xml:space="preserve">
</t>
        </r>
      </text>
    </comment>
    <comment ref="D6" authorId="0">
      <text>
        <r>
          <t/>
        </r>
      </text>
    </comment>
    <comment ref="E6" authorId="0">
      <text>
        <r>
          <rPr>
            <b/>
            <sz val="11"/>
            <rFont val="Tahoma"/>
            <family val="2"/>
          </rPr>
          <t xml:space="preserve">Укажите необходимое количество фасадов.
</t>
        </r>
        <r>
          <rPr>
            <sz val="11"/>
            <rFont val="Tahoma"/>
            <family val="2"/>
          </rPr>
          <t xml:space="preserve">
</t>
        </r>
      </text>
    </comment>
    <comment ref="F6" authorId="0">
      <text>
        <r>
          <rPr>
            <b/>
            <sz val="11"/>
            <rFont val="Tahoma"/>
            <family val="2"/>
          </rPr>
          <t>При необходимости укажите количество петель.</t>
        </r>
        <r>
          <rPr>
            <sz val="11"/>
            <rFont val="Tahoma"/>
            <family val="2"/>
          </rPr>
          <t xml:space="preserve">
</t>
        </r>
      </text>
    </comment>
    <comment ref="H6" authorId="0">
      <text>
        <r>
          <rPr>
            <b/>
            <sz val="11"/>
            <rFont val="Tahoma"/>
            <family val="2"/>
          </rPr>
          <t>При необходимости укажите количество делителей ( С ).
НЕ БОЛЕЕ 5 ШТ.</t>
        </r>
      </text>
    </comment>
    <comment ref="I6" authorId="0">
      <text>
        <r>
          <rPr>
            <b/>
            <sz val="11"/>
            <rFont val="Tahoma"/>
            <family val="2"/>
          </rPr>
          <t>Выбирите материал  наполнения</t>
        </r>
      </text>
    </comment>
    <comment ref="F7" authorId="0">
      <text>
        <r>
          <rPr>
            <b/>
            <sz val="11"/>
            <rFont val="Tahoma"/>
            <family val="2"/>
          </rPr>
          <t>При необходимости укажите количество петель по длине.</t>
        </r>
      </text>
    </comment>
    <comment ref="G7" authorId="0">
      <text>
        <r>
          <rPr>
            <b/>
            <sz val="11"/>
            <rFont val="Tahoma"/>
            <family val="2"/>
          </rPr>
          <t>При необходимости укажите количество петель по ширине.</t>
        </r>
      </text>
    </comment>
  </commentList>
</comments>
</file>

<file path=xl/sharedStrings.xml><?xml version="1.0" encoding="utf-8"?>
<sst xmlns="http://schemas.openxmlformats.org/spreadsheetml/2006/main" count="1153" uniqueCount="216">
  <si>
    <t>Заказчик:</t>
  </si>
  <si>
    <t>Телефон:</t>
  </si>
  <si>
    <t>№</t>
  </si>
  <si>
    <t>Кромка</t>
  </si>
  <si>
    <t>ПЛОЩАДЬ :</t>
  </si>
  <si>
    <t>КВ.М</t>
  </si>
  <si>
    <t>КОЛ-ВО ФАСАДОВ:</t>
  </si>
  <si>
    <t>ШТ.</t>
  </si>
  <si>
    <t>Ширина:</t>
  </si>
  <si>
    <t>Кол-во:</t>
  </si>
  <si>
    <t>Сумма:</t>
  </si>
  <si>
    <t>ЛДСП 18мм</t>
  </si>
  <si>
    <t>ЛДСП 10мм</t>
  </si>
  <si>
    <t>Шкант</t>
  </si>
  <si>
    <t>Клей</t>
  </si>
  <si>
    <t>Сборка</t>
  </si>
  <si>
    <t>Кромление</t>
  </si>
  <si>
    <t>Распил ЛДСП</t>
  </si>
  <si>
    <t>Рассверловка</t>
  </si>
  <si>
    <t>18 мм</t>
  </si>
  <si>
    <t>Кол-во петель:</t>
  </si>
  <si>
    <t>Отверстие петля</t>
  </si>
  <si>
    <t>х2</t>
  </si>
  <si>
    <t>минус наполнение стекло</t>
  </si>
  <si>
    <t>коэфф. Кромкм</t>
  </si>
  <si>
    <t>ширина рамки</t>
  </si>
  <si>
    <t>Кол-во шкантов</t>
  </si>
  <si>
    <t>Кол-во клея</t>
  </si>
  <si>
    <t>Кол-во шкантов на 1 фасад</t>
  </si>
  <si>
    <t>Кол-во клея на 1 фасад</t>
  </si>
  <si>
    <t>Стоимость</t>
  </si>
  <si>
    <t>Распил</t>
  </si>
  <si>
    <t>сборка</t>
  </si>
  <si>
    <t>отверстия под петли</t>
  </si>
  <si>
    <t>Тип наполнения</t>
  </si>
  <si>
    <t>Тип наполнения:</t>
  </si>
  <si>
    <t>Стоимость стекло сатин</t>
  </si>
  <si>
    <t>Стоимость стекло карица</t>
  </si>
  <si>
    <t>Стоимость сетка</t>
  </si>
  <si>
    <t>минус наполнение сетка</t>
  </si>
  <si>
    <t>ЛДСП Белый премиум</t>
  </si>
  <si>
    <t>ЛДСП Дуб Гладстоун серо-бежевый</t>
  </si>
  <si>
    <t>ЛДСП Дуб Гладстоун табак</t>
  </si>
  <si>
    <t>ЛДСП Серый камень</t>
  </si>
  <si>
    <t>пагонный метр фаски</t>
  </si>
  <si>
    <t>Заказ №:</t>
  </si>
  <si>
    <t>Дата:</t>
  </si>
  <si>
    <t>Рамка:</t>
  </si>
  <si>
    <t>Фасад № 1</t>
  </si>
  <si>
    <t>Коэфф.площади</t>
  </si>
  <si>
    <t>Процент площади</t>
  </si>
  <si>
    <t>Вычет ширины рамки</t>
  </si>
  <si>
    <t>Минус наполнение дсп</t>
  </si>
  <si>
    <t>Минус наполнение стекло</t>
  </si>
  <si>
    <t>Минус наполнение сетка</t>
  </si>
  <si>
    <t>Процент кромки</t>
  </si>
  <si>
    <t>Коэфф. Кромкм</t>
  </si>
  <si>
    <t>Ширина рамки</t>
  </si>
  <si>
    <t>Длина:</t>
  </si>
  <si>
    <t>XD1</t>
  </si>
  <si>
    <t>XD2</t>
  </si>
  <si>
    <t>XD3</t>
  </si>
  <si>
    <t>XD6</t>
  </si>
  <si>
    <t>XD5</t>
  </si>
  <si>
    <t>XD4</t>
  </si>
  <si>
    <t>КОЛ-ВО</t>
  </si>
  <si>
    <t>УКАЖИТЕ НЕОБХОДИМЫЕ РАЗМЕРЫ</t>
  </si>
  <si>
    <t>ИТОГОВЫЕ РАЗМЕРЫ:</t>
  </si>
  <si>
    <t>РАЗМЕР ХВ ПО УМОЛЧАНИЮ</t>
  </si>
  <si>
    <t>РАЗМЕР YВ ПО УМОЛЧАНИЮ</t>
  </si>
  <si>
    <t>РАЗМЕР ХC ПО УМОЛЧАНИЮ</t>
  </si>
  <si>
    <t>РАЗМЕР YC ПО УМОЛЧАНИЮ</t>
  </si>
  <si>
    <t>РАМКИ</t>
  </si>
  <si>
    <t>ВЫСОТА ГОРИЗОНТАЛЬНЫХ ПЛАНОК</t>
  </si>
  <si>
    <t>Площадь детали (S)</t>
  </si>
  <si>
    <t>Площадь детали (S)   + 20%</t>
  </si>
  <si>
    <t>Периметр детали (P) (КРОМЛЕНИЕ)</t>
  </si>
  <si>
    <t>сумма</t>
  </si>
  <si>
    <t>Материал</t>
  </si>
  <si>
    <t>Наполнение</t>
  </si>
  <si>
    <t>Общая площадь</t>
  </si>
  <si>
    <t>ДСП 8 мм</t>
  </si>
  <si>
    <t>Общее количество кромления</t>
  </si>
  <si>
    <t>Общее количество кромки          (Р + 50 %)</t>
  </si>
  <si>
    <t>Пеиметр стекла</t>
  </si>
  <si>
    <t>стекло фаска</t>
  </si>
  <si>
    <t>Стоимость наполнения</t>
  </si>
  <si>
    <t>Стоимость фаска</t>
  </si>
  <si>
    <t>Вертикальная левая</t>
  </si>
  <si>
    <t>Вертикальная правая</t>
  </si>
  <si>
    <t>Вертикальная нижняя</t>
  </si>
  <si>
    <t>Вертикальная верхняя</t>
  </si>
  <si>
    <t>Делитель 1</t>
  </si>
  <si>
    <t>Делитель 2</t>
  </si>
  <si>
    <t>Делитель 3</t>
  </si>
  <si>
    <t>Делитель 4</t>
  </si>
  <si>
    <t>Делитель 5</t>
  </si>
  <si>
    <t>Длина    :</t>
  </si>
  <si>
    <t>Ширина    :</t>
  </si>
  <si>
    <t>Длина :</t>
  </si>
  <si>
    <t>Ширина :</t>
  </si>
  <si>
    <t>Кол-во делителей :</t>
  </si>
  <si>
    <t>Площадь фасада(ов)</t>
  </si>
  <si>
    <t xml:space="preserve">Длина, мм </t>
  </si>
  <si>
    <t xml:space="preserve">Ширина, мм </t>
  </si>
  <si>
    <t>Кол- во</t>
  </si>
  <si>
    <t>ПРИМЕЧАНИЯ</t>
  </si>
  <si>
    <t>Вертикальные</t>
  </si>
  <si>
    <t>горизонтали</t>
  </si>
  <si>
    <t>наполнение 8 мм</t>
  </si>
  <si>
    <t>4 мм сатин</t>
  </si>
  <si>
    <t>4 мм карица</t>
  </si>
  <si>
    <t>Сетка</t>
  </si>
  <si>
    <t xml:space="preserve"> </t>
  </si>
  <si>
    <t>Площадь</t>
  </si>
  <si>
    <t xml:space="preserve">Кромление </t>
  </si>
  <si>
    <t>Стоимость материала</t>
  </si>
  <si>
    <t>Стоимость кромления</t>
  </si>
  <si>
    <t>Стоимость кромки</t>
  </si>
  <si>
    <t>Отверстия под петли</t>
  </si>
  <si>
    <t>СУММА</t>
  </si>
  <si>
    <t>ИТОГО:</t>
  </si>
  <si>
    <t>Кромления:</t>
  </si>
  <si>
    <t>Кромки:</t>
  </si>
  <si>
    <t>М.П</t>
  </si>
  <si>
    <t xml:space="preserve">  18 мм +20%:</t>
  </si>
  <si>
    <t xml:space="preserve"> 8 мм +20%:</t>
  </si>
  <si>
    <t>Кол-во шкантов:</t>
  </si>
  <si>
    <t>Фасад № 2</t>
  </si>
  <si>
    <t>Фасад № 3</t>
  </si>
  <si>
    <t>Фасад № 4</t>
  </si>
  <si>
    <t>Фасад № 5</t>
  </si>
  <si>
    <t>Фасад № 6</t>
  </si>
  <si>
    <t>Фасад № 7</t>
  </si>
  <si>
    <t>Фасад № 8</t>
  </si>
  <si>
    <t>Фасад № 9</t>
  </si>
  <si>
    <t>Фасад № 10</t>
  </si>
  <si>
    <t>Допил</t>
  </si>
  <si>
    <t>Распил наполнения</t>
  </si>
  <si>
    <t>Стоимость работ</t>
  </si>
  <si>
    <t>Кромка поперечная</t>
  </si>
  <si>
    <t>Кромка продольная</t>
  </si>
  <si>
    <t>кромки поперечной</t>
  </si>
  <si>
    <t>м.п.</t>
  </si>
  <si>
    <t>Площадь+20%</t>
  </si>
  <si>
    <t>Площадь и кол-во</t>
  </si>
  <si>
    <t>шт.</t>
  </si>
  <si>
    <t>кв.м.</t>
  </si>
  <si>
    <t>Пет.шир.</t>
  </si>
  <si>
    <t>Кромка поперечная Q</t>
  </si>
  <si>
    <t>Кромка продольная H:</t>
  </si>
  <si>
    <t>Шкант:</t>
  </si>
  <si>
    <t>Стекло:</t>
  </si>
  <si>
    <t>Решетка:</t>
  </si>
  <si>
    <t>Допил:</t>
  </si>
  <si>
    <t>Кромление:</t>
  </si>
  <si>
    <t>Рассверловка:</t>
  </si>
  <si>
    <t>Сборка:</t>
  </si>
  <si>
    <t>Отверстия под петли:</t>
  </si>
  <si>
    <t xml:space="preserve">  ЛДСП 18 мм</t>
  </si>
  <si>
    <t>ЛДСП 8 мм</t>
  </si>
  <si>
    <t>КОЛ-ВО шуфлядок:</t>
  </si>
  <si>
    <t>кол-во петель</t>
  </si>
  <si>
    <t>ПРОДОЛЬНАЯ</t>
  </si>
  <si>
    <t>ПОПЕРЕЧНАЯ</t>
  </si>
  <si>
    <t>Кромка ПРОДОЛЬНАЯ</t>
  </si>
  <si>
    <t>распил решетки</t>
  </si>
  <si>
    <t>стоимость</t>
  </si>
  <si>
    <t>18мм</t>
  </si>
  <si>
    <t>8 мм</t>
  </si>
  <si>
    <t>кромка продольная</t>
  </si>
  <si>
    <t>кромка поперечная</t>
  </si>
  <si>
    <t>шкант</t>
  </si>
  <si>
    <t>допил</t>
  </si>
  <si>
    <t>кромление</t>
  </si>
  <si>
    <t>рассверловка</t>
  </si>
  <si>
    <t>петли</t>
  </si>
  <si>
    <t>решетка</t>
  </si>
  <si>
    <t>стекло светлое</t>
  </si>
  <si>
    <t>стекло темное</t>
  </si>
  <si>
    <t>Кол-во делителей</t>
  </si>
  <si>
    <t>Наименование</t>
  </si>
  <si>
    <t>Количество</t>
  </si>
  <si>
    <t>Цена</t>
  </si>
  <si>
    <t>Ед. изм.</t>
  </si>
  <si>
    <t>Дата заказа:</t>
  </si>
  <si>
    <t>Дата сдачи:</t>
  </si>
  <si>
    <t>Доставка:</t>
  </si>
  <si>
    <t>Наполнение ЛДСП 18 мм</t>
  </si>
  <si>
    <t xml:space="preserve">Наполнение ЛДСП 8 мм </t>
  </si>
  <si>
    <t>Наполнение 8 мм Решетка</t>
  </si>
  <si>
    <t>Количество панелей:</t>
  </si>
  <si>
    <t>Общая площадь:</t>
  </si>
  <si>
    <t xml:space="preserve">Покупатель:__________________________________________/_____________________________________________________                                                                      </t>
  </si>
  <si>
    <t>Заказ принял:________________________________________/______________________________________________________</t>
  </si>
  <si>
    <t>Решетка 8 мм</t>
  </si>
  <si>
    <t>Кол-во :</t>
  </si>
  <si>
    <t>Тип наполнения :</t>
  </si>
  <si>
    <t>Примечания :</t>
  </si>
  <si>
    <t>ИП Геращенко А.В.
 г. Смоленск, ул. Кирова, д. 42
тел. Магазин:  8 (900) 220-71-24, Офис:  8 (4812) 351-376</t>
  </si>
  <si>
    <t>дсп</t>
  </si>
  <si>
    <t>Количество сборных фасадов:</t>
  </si>
  <si>
    <t>Примечания</t>
  </si>
  <si>
    <t xml:space="preserve">Прием качества выполненных работ производится заказчиком в цеху, как и проверка размеров и количества деталей. </t>
  </si>
  <si>
    <t>После вывоза изделий за пределы цеха претензии по качеству и количеству не принимаются!!!</t>
  </si>
  <si>
    <t>Пет.длин</t>
  </si>
  <si>
    <r>
      <t xml:space="preserve">Своей подписью подтверждаю, что информация в данном бланке верна, мною проверена. С настоящими правилами приема заказа на распил ознакомлен и согласен.   </t>
    </r>
    <r>
      <rPr>
        <b/>
        <sz val="10.5"/>
        <rFont val="Arial"/>
        <family val="2"/>
      </rPr>
      <t>С порядком приема заказа на распил можно ознакомиться в "Центре мебельной фурнитуры" или на сайте www.gerhopper.ru в разделе «ЛДСП EGGER» ---&gt; «Раскрой и кромление ЛДСП».</t>
    </r>
  </si>
  <si>
    <r>
      <rPr>
        <b/>
        <sz val="12"/>
        <color indexed="10"/>
        <rFont val="Arial"/>
        <family val="2"/>
      </rPr>
      <t xml:space="preserve"> </t>
    </r>
    <r>
      <rPr>
        <b/>
        <u val="single"/>
        <sz val="12"/>
        <color indexed="10"/>
        <rFont val="Arial"/>
        <family val="2"/>
      </rPr>
      <t>ФАСАДЫ ЯЩИКОВ И ПАНЕЛИ</t>
    </r>
    <r>
      <rPr>
        <b/>
        <sz val="12"/>
        <color indexed="8"/>
        <rFont val="Arial"/>
        <family val="2"/>
      </rPr>
      <t xml:space="preserve">
</t>
    </r>
    <r>
      <rPr>
        <b/>
        <sz val="11.5"/>
        <color indexed="8"/>
        <rFont val="Arial"/>
        <family val="2"/>
      </rPr>
      <t xml:space="preserve">В данную таблицу заносят фасады, в которых один из размеров ДЛИНА или ШИРИНА </t>
    </r>
    <r>
      <rPr>
        <b/>
        <sz val="11.5"/>
        <color indexed="10"/>
        <rFont val="Arial"/>
        <family val="2"/>
      </rPr>
      <t>МЕНЕЕ 296мм</t>
    </r>
    <r>
      <rPr>
        <b/>
        <sz val="11.5"/>
        <rFont val="Arial"/>
        <family val="2"/>
      </rPr>
      <t xml:space="preserve">                                   и другие панели из фасадного материала. </t>
    </r>
  </si>
  <si>
    <t>Стекло 4 мм</t>
  </si>
  <si>
    <t>Итого</t>
  </si>
  <si>
    <t>Наполнение 4 мм Стекло</t>
  </si>
  <si>
    <t>Размер наполнения 4 мм Стекло</t>
  </si>
  <si>
    <t>Стоимость стекла*:</t>
  </si>
  <si>
    <t>Площадь стекла:</t>
  </si>
  <si>
    <t>* Стоимость стекла с рисунком, предоставляемого производителем, включена в стоимость фасадов. При желании поставить иное стекло - вычтите стоимость стекла из стоимости фасадов.</t>
  </si>
  <si>
    <t>Данные размеры заполнения действительны только для стандартной конструкции фасада!!! Перед заказом стекол проконсультируйтесь с нашими менеджерами.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</si>
</sst>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&lt;=9999999]###\-####;\(###\)\ ###\-####"/>
    <numFmt numFmtId="165" formatCode="#,##0.00&quot;р.&quot;"/>
  </numFmts>
  <fonts count="115">
    <font>
      <sz val="11"/>
      <color theme="1"/>
      <name val="Calibri"/>
      <family val="2"/>
    </font>
    <font>
      <sz val="16"/>
      <color indexed="8"/>
      <name val="Arial"/>
      <family val="2"/>
    </font>
    <font>
      <sz val="8"/>
      <name val="Arial"/>
      <family val="2"/>
    </font>
    <font>
      <sz val="10"/>
      <name val="Arial Cyr"/>
      <family val="2"/>
    </font>
    <font>
      <b/>
      <sz val="14"/>
      <name val="Arial Cyr"/>
      <family val="2"/>
    </font>
    <font>
      <b/>
      <sz val="9"/>
      <color indexed="29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0"/>
      <name val="Arial Cyr"/>
      <family val="2"/>
    </font>
    <font>
      <b/>
      <sz val="16"/>
      <name val="Arial"/>
      <family val="2"/>
    </font>
    <font>
      <sz val="16"/>
      <name val="Arial Cyr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b/>
      <i/>
      <u val="single"/>
      <sz val="18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1.5"/>
      <color indexed="8"/>
      <name val="Arial"/>
      <family val="2"/>
    </font>
    <font>
      <b/>
      <sz val="11.5"/>
      <color indexed="10"/>
      <name val="Arial"/>
      <family val="2"/>
    </font>
    <font>
      <b/>
      <sz val="11.5"/>
      <name val="Arial"/>
      <family val="2"/>
    </font>
    <font>
      <b/>
      <sz val="10.5"/>
      <name val="Arial"/>
      <family val="2"/>
    </font>
    <font>
      <b/>
      <sz val="10"/>
      <name val="Arial"/>
      <family val="2"/>
    </font>
    <font>
      <b/>
      <sz val="11"/>
      <name val="Arial Cyr"/>
      <family val="2"/>
    </font>
    <font>
      <sz val="11"/>
      <color indexed="8"/>
      <name val="Calibri"/>
      <family val="2"/>
    </font>
    <font>
      <sz val="16"/>
      <color indexed="9"/>
      <name val="Arial"/>
      <family val="2"/>
    </font>
    <font>
      <sz val="16"/>
      <color indexed="62"/>
      <name val="Arial"/>
      <family val="2"/>
    </font>
    <font>
      <b/>
      <sz val="16"/>
      <color indexed="63"/>
      <name val="Arial"/>
      <family val="2"/>
    </font>
    <font>
      <b/>
      <sz val="16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6"/>
      <color indexed="8"/>
      <name val="Arial"/>
      <family val="2"/>
    </font>
    <font>
      <b/>
      <sz val="16"/>
      <color indexed="9"/>
      <name val="Arial"/>
      <family val="2"/>
    </font>
    <font>
      <b/>
      <sz val="18"/>
      <color indexed="56"/>
      <name val="Cambria"/>
      <family val="2"/>
    </font>
    <font>
      <sz val="16"/>
      <color indexed="60"/>
      <name val="Arial"/>
      <family val="2"/>
    </font>
    <font>
      <sz val="16"/>
      <color indexed="20"/>
      <name val="Arial"/>
      <family val="2"/>
    </font>
    <font>
      <i/>
      <sz val="16"/>
      <color indexed="23"/>
      <name val="Arial"/>
      <family val="2"/>
    </font>
    <font>
      <sz val="16"/>
      <color indexed="52"/>
      <name val="Arial"/>
      <family val="2"/>
    </font>
    <font>
      <sz val="16"/>
      <color indexed="10"/>
      <name val="Arial"/>
      <family val="2"/>
    </font>
    <font>
      <sz val="16"/>
      <color indexed="17"/>
      <name val="Arial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22"/>
      <color indexed="8"/>
      <name val="Calibri"/>
      <family val="2"/>
    </font>
    <font>
      <sz val="32"/>
      <color indexed="8"/>
      <name val="Calibri"/>
      <family val="2"/>
    </font>
    <font>
      <sz val="28"/>
      <color indexed="8"/>
      <name val="Calibri"/>
      <family val="2"/>
    </font>
    <font>
      <b/>
      <sz val="22"/>
      <color indexed="8"/>
      <name val="Calibri"/>
      <family val="2"/>
    </font>
    <font>
      <b/>
      <sz val="48"/>
      <color indexed="8"/>
      <name val="Calibri"/>
      <family val="2"/>
    </font>
    <font>
      <sz val="36"/>
      <color indexed="8"/>
      <name val="Calibri"/>
      <family val="2"/>
    </font>
    <font>
      <sz val="20"/>
      <color indexed="8"/>
      <name val="Calibri"/>
      <family val="2"/>
    </font>
    <font>
      <sz val="24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24"/>
      <color indexed="10"/>
      <name val="Arial"/>
      <family val="2"/>
    </font>
    <font>
      <sz val="14"/>
      <color indexed="8"/>
      <name val="Arial"/>
      <family val="2"/>
    </font>
    <font>
      <u val="double"/>
      <sz val="14"/>
      <color indexed="8"/>
      <name val="Arial"/>
      <family val="2"/>
    </font>
    <font>
      <b/>
      <u val="double"/>
      <sz val="14"/>
      <color indexed="8"/>
      <name val="Arial"/>
      <family val="2"/>
    </font>
    <font>
      <sz val="18"/>
      <color indexed="8"/>
      <name val="Calibri"/>
      <family val="2"/>
    </font>
    <font>
      <b/>
      <sz val="28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10"/>
      <name val="Calibri"/>
      <family val="2"/>
    </font>
    <font>
      <sz val="16"/>
      <color theme="1"/>
      <name val="Arial"/>
      <family val="2"/>
    </font>
    <font>
      <sz val="16"/>
      <color theme="0"/>
      <name val="Arial"/>
      <family val="2"/>
    </font>
    <font>
      <sz val="16"/>
      <color rgb="FF3F3F76"/>
      <name val="Arial"/>
      <family val="2"/>
    </font>
    <font>
      <b/>
      <sz val="16"/>
      <color rgb="FF3F3F3F"/>
      <name val="Arial"/>
      <family val="2"/>
    </font>
    <font>
      <b/>
      <sz val="16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6"/>
      <color theme="1"/>
      <name val="Arial"/>
      <family val="2"/>
    </font>
    <font>
      <b/>
      <sz val="16"/>
      <color theme="0"/>
      <name val="Arial"/>
      <family val="2"/>
    </font>
    <font>
      <b/>
      <sz val="18"/>
      <color theme="3"/>
      <name val="Cambria"/>
      <family val="2"/>
    </font>
    <font>
      <sz val="16"/>
      <color rgb="FF9C6500"/>
      <name val="Arial"/>
      <family val="2"/>
    </font>
    <font>
      <sz val="16"/>
      <color rgb="FF9C0006"/>
      <name val="Arial"/>
      <family val="2"/>
    </font>
    <font>
      <i/>
      <sz val="16"/>
      <color rgb="FF7F7F7F"/>
      <name val="Arial"/>
      <family val="2"/>
    </font>
    <font>
      <sz val="16"/>
      <color rgb="FFFA7D00"/>
      <name val="Arial"/>
      <family val="2"/>
    </font>
    <font>
      <sz val="16"/>
      <color rgb="FFFF0000"/>
      <name val="Arial"/>
      <family val="2"/>
    </font>
    <font>
      <sz val="16"/>
      <color rgb="FF006100"/>
      <name val="Arial"/>
      <family val="2"/>
    </font>
    <font>
      <sz val="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3"/>
      <color theme="1"/>
      <name val="Calibri"/>
      <family val="2"/>
    </font>
    <font>
      <sz val="13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22"/>
      <color theme="1"/>
      <name val="Calibri"/>
      <family val="2"/>
    </font>
    <font>
      <sz val="32"/>
      <color theme="1"/>
      <name val="Calibri"/>
      <family val="2"/>
    </font>
    <font>
      <sz val="28"/>
      <color theme="1"/>
      <name val="Calibri"/>
      <family val="2"/>
    </font>
    <font>
      <b/>
      <sz val="22"/>
      <color theme="1"/>
      <name val="Calibri"/>
      <family val="2"/>
    </font>
    <font>
      <b/>
      <sz val="48"/>
      <color theme="1"/>
      <name val="Calibri"/>
      <family val="2"/>
    </font>
    <font>
      <sz val="36"/>
      <color theme="1"/>
      <name val="Calibri"/>
      <family val="2"/>
    </font>
    <font>
      <sz val="20"/>
      <color theme="1"/>
      <name val="Calibri"/>
      <family val="2"/>
    </font>
    <font>
      <sz val="24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24"/>
      <color rgb="FFFF0000"/>
      <name val="Arial"/>
      <family val="2"/>
    </font>
    <font>
      <sz val="14"/>
      <color theme="1"/>
      <name val="Arial"/>
      <family val="2"/>
    </font>
    <font>
      <u val="double"/>
      <sz val="14"/>
      <color theme="1"/>
      <name val="Arial"/>
      <family val="2"/>
    </font>
    <font>
      <b/>
      <u val="double"/>
      <sz val="14"/>
      <color theme="1"/>
      <name val="Arial"/>
      <family val="2"/>
    </font>
    <font>
      <b/>
      <sz val="28"/>
      <color theme="1"/>
      <name val="Calibri"/>
      <family val="2"/>
    </font>
    <font>
      <sz val="18"/>
      <color theme="1"/>
      <name val="Calibri"/>
      <family val="2"/>
    </font>
    <font>
      <sz val="9"/>
      <color theme="1"/>
      <name val="Calibri"/>
      <family val="2"/>
    </font>
    <font>
      <b/>
      <sz val="11"/>
      <color rgb="FFFF0000"/>
      <name val="Calibri"/>
      <family val="2"/>
    </font>
    <font>
      <b/>
      <sz val="8"/>
      <name val="Calibri"/>
      <family val="2"/>
    </font>
  </fonts>
  <fills count="9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499976634979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  <fill>
      <gradientFill type="path" left="0.5" right="0.5" top="0.5" bottom="0.5">
        <stop position="0">
          <color theme="0"/>
        </stop>
        <stop position="1">
          <color theme="9"/>
        </stop>
      </gradientFill>
    </fill>
    <fill>
      <gradientFill type="path" left="0.5" right="0.5" top="0.5" bottom="0.5">
        <stop position="0">
          <color theme="0"/>
        </stop>
        <stop position="1">
          <color theme="9"/>
        </stop>
      </gradientFill>
    </fill>
    <fill>
      <gradientFill type="path" left="0.5" right="0.5" top="0.5" bottom="0.5">
        <stop position="0">
          <color theme="0"/>
        </stop>
        <stop position="1">
          <color rgb="FF7FD23A"/>
        </stop>
      </gradient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  <fill>
      <gradientFill type="path" left="0.5" right="0.5" top="0.5" bottom="0.5">
        <stop position="0">
          <color theme="0"/>
        </stop>
        <stop position="1">
          <color rgb="FF7FD23A"/>
        </stop>
      </gradientFill>
    </fill>
    <fill>
      <patternFill patternType="solid">
        <fgColor theme="3" tint="0.5999600291252136"/>
        <bgColor indexed="64"/>
      </patternFill>
    </fill>
    <fill>
      <patternFill patternType="solid">
        <fgColor theme="3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7FD23A"/>
        </stop>
      </gradientFill>
    </fill>
    <fill>
      <gradientFill type="path" left="0.5" right="0.5" top="0.5" bottom="0.5">
        <stop position="0">
          <color theme="0"/>
        </stop>
        <stop position="1">
          <color rgb="FF7FD23A"/>
        </stop>
      </gradient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  <fill>
      <patternFill patternType="solid">
        <fgColor theme="8" tint="0.7999799847602844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  <fill>
      <gradientFill type="path" left="0.5" right="0.5" top="0.5" bottom="0.5">
        <stop position="0">
          <color theme="0"/>
        </stop>
        <stop position="1">
          <color theme="5"/>
        </stop>
      </gradientFill>
    </fill>
    <fill>
      <gradientFill type="path" left="0.5" right="0.5" top="0.5" bottom="0.5">
        <stop position="0">
          <color theme="0"/>
        </stop>
        <stop position="1">
          <color theme="5"/>
        </stop>
      </gradientFill>
    </fill>
    <fill>
      <patternFill patternType="solid">
        <fgColor theme="8" tint="0.5999900102615356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  <fill>
      <patternFill patternType="solid">
        <fgColor indexed="44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  <fill>
      <gradientFill type="path" left="0.5" right="0.5" top="0.5" bottom="0.5">
        <stop position="0">
          <color theme="0"/>
        </stop>
        <stop position="1">
          <color theme="5"/>
        </stop>
      </gradientFill>
    </fill>
    <fill>
      <gradientFill type="path" left="0.5" right="0.5" top="0.5" bottom="0.5">
        <stop position="0">
          <color theme="0"/>
        </stop>
        <stop position="1">
          <color theme="5"/>
        </stop>
      </gradientFill>
    </fill>
    <fill>
      <gradientFill type="path" left="0.5" right="0.5" top="0.5" bottom="0.5">
        <stop position="0">
          <color theme="0"/>
        </stop>
        <stop position="1">
          <color theme="5"/>
        </stop>
      </gradient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  <fill>
      <gradientFill type="path" left="0.5" right="0.5" top="0.5" bottom="0.5">
        <stop position="0">
          <color theme="0"/>
        </stop>
        <stop position="1">
          <color theme="5"/>
        </stop>
      </gradientFill>
    </fill>
    <fill>
      <gradientFill type="path" left="0.5" right="0.5" top="0.5" bottom="0.5">
        <stop position="0">
          <color theme="0"/>
        </stop>
        <stop position="1">
          <color theme="5"/>
        </stop>
      </gradientFill>
    </fill>
    <fill>
      <gradientFill type="path" left="0.5" right="0.5" top="0.5" bottom="0.5">
        <stop position="0">
          <color theme="0"/>
        </stop>
        <stop position="1">
          <color theme="5"/>
        </stop>
      </gradient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  <fill>
      <gradientFill type="path" left="0.5" right="0.5" top="0.5" bottom="0.5">
        <stop position="0">
          <color theme="0"/>
        </stop>
        <stop position="1">
          <color rgb="FF7FD23A"/>
        </stop>
      </gradientFill>
    </fill>
    <fill>
      <gradientFill type="path" left="0.5" right="0.5" top="0.5" bottom="0.5">
        <stop position="0">
          <color theme="0"/>
        </stop>
        <stop position="1">
          <color rgb="FF7FD23A"/>
        </stop>
      </gradientFill>
    </fill>
    <fill>
      <gradientFill type="path" left="0.5" right="0.5" top="0.5" bottom="0.5">
        <stop position="0">
          <color theme="0"/>
        </stop>
        <stop position="1">
          <color rgb="FF7FD23A"/>
        </stop>
      </gradient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  <fill>
      <gradientFill type="path" left="0.5" right="0.5" top="0.5" bottom="0.5">
        <stop position="0">
          <color theme="0"/>
        </stop>
        <stop position="1">
          <color rgb="FF7FD23A"/>
        </stop>
      </gradient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  <fill>
      <gradientFill type="path" left="0.5" right="0.5" top="0.5" bottom="0.5">
        <stop position="0">
          <color theme="0"/>
        </stop>
        <stop position="1">
          <color rgb="FF7FD23A"/>
        </stop>
      </gradientFill>
    </fill>
    <fill>
      <gradientFill type="path" left="0.5" right="0.5" top="0.5" bottom="0.5">
        <stop position="0">
          <color theme="0"/>
        </stop>
        <stop position="1">
          <color rgb="FF7FD23A"/>
        </stop>
      </gradientFill>
    </fill>
    <fill>
      <gradientFill type="path" left="0.5" right="0.5" top="0.5" bottom="0.5">
        <stop position="0">
          <color theme="0"/>
        </stop>
        <stop position="1">
          <color rgb="FF7FD23A"/>
        </stop>
      </gradient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  <fill>
      <patternFill patternType="lightVertical">
        <bgColor theme="9" tint="-0.24993999302387238"/>
      </pattern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 style="thin"/>
      <right/>
      <top/>
      <bottom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/>
      <right style="medium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3" fillId="0" borderId="0">
      <alignment/>
      <protection/>
    </xf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9" fillId="0" borderId="1">
      <alignment horizontal="center" vertical="center" wrapText="1"/>
      <protection/>
    </xf>
    <xf numFmtId="0" fontId="71" fillId="26" borderId="2" applyNumberFormat="0" applyAlignment="0" applyProtection="0"/>
    <xf numFmtId="0" fontId="72" fillId="27" borderId="3" applyNumberFormat="0" applyAlignment="0" applyProtection="0"/>
    <xf numFmtId="0" fontId="73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7" applyNumberFormat="0" applyFill="0" applyAlignment="0" applyProtection="0"/>
    <xf numFmtId="0" fontId="78" fillId="28" borderId="8" applyNumberFormat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2" fillId="0" borderId="0">
      <alignment/>
      <protection/>
    </xf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83" fillId="0" borderId="10" applyNumberFormat="0" applyFill="0" applyAlignment="0" applyProtection="0"/>
    <xf numFmtId="0" fontId="8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327">
    <xf numFmtId="0" fontId="0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86" fillId="33" borderId="11" xfId="0" applyFont="1" applyFill="1" applyBorder="1" applyAlignment="1">
      <alignment horizontal="center" vertical="center" wrapText="1"/>
    </xf>
    <xf numFmtId="0" fontId="86" fillId="33" borderId="11" xfId="0" applyFont="1" applyFill="1" applyBorder="1" applyAlignment="1" applyProtection="1">
      <alignment horizontal="center" vertical="center" wrapText="1"/>
      <protection hidden="1"/>
    </xf>
    <xf numFmtId="0" fontId="86" fillId="33" borderId="11" xfId="0" applyFont="1" applyFill="1" applyBorder="1" applyAlignment="1" applyProtection="1">
      <alignment vertical="center" wrapText="1"/>
      <protection hidden="1"/>
    </xf>
    <xf numFmtId="0" fontId="86" fillId="33" borderId="11" xfId="0" applyFont="1" applyFill="1" applyBorder="1" applyAlignment="1">
      <alignment vertical="center" wrapText="1"/>
    </xf>
    <xf numFmtId="0" fontId="87" fillId="0" borderId="0" xfId="0" applyFont="1" applyAlignment="1">
      <alignment horizontal="center" vertical="center"/>
    </xf>
    <xf numFmtId="0" fontId="87" fillId="33" borderId="11" xfId="0" applyFont="1" applyFill="1" applyBorder="1" applyAlignment="1">
      <alignment horizontal="center" vertical="center" wrapText="1"/>
    </xf>
    <xf numFmtId="0" fontId="88" fillId="0" borderId="0" xfId="0" applyFont="1" applyAlignment="1">
      <alignment vertical="center"/>
    </xf>
    <xf numFmtId="0" fontId="89" fillId="34" borderId="11" xfId="0" applyFont="1" applyFill="1" applyBorder="1" applyAlignment="1" applyProtection="1">
      <alignment horizontal="center" vertical="center"/>
      <protection hidden="1"/>
    </xf>
    <xf numFmtId="0" fontId="90" fillId="0" borderId="0" xfId="0" applyFont="1" applyAlignment="1" applyProtection="1">
      <alignment/>
      <protection hidden="1"/>
    </xf>
    <xf numFmtId="0" fontId="91" fillId="0" borderId="0" xfId="0" applyFont="1" applyAlignment="1">
      <alignment/>
    </xf>
    <xf numFmtId="0" fontId="87" fillId="0" borderId="0" xfId="0" applyFont="1" applyAlignment="1">
      <alignment vertical="center"/>
    </xf>
    <xf numFmtId="14" fontId="92" fillId="35" borderId="11" xfId="0" applyNumberFormat="1" applyFont="1" applyFill="1" applyBorder="1" applyAlignment="1" applyProtection="1">
      <alignment horizontal="center" vertical="center"/>
      <protection hidden="1"/>
    </xf>
    <xf numFmtId="0" fontId="88" fillId="0" borderId="0" xfId="0" applyFont="1" applyBorder="1" applyAlignment="1">
      <alignment vertical="center"/>
    </xf>
    <xf numFmtId="0" fontId="89" fillId="36" borderId="11" xfId="0" applyFont="1" applyFill="1" applyBorder="1" applyAlignment="1" applyProtection="1">
      <alignment horizontal="center" vertical="center"/>
      <protection hidden="1"/>
    </xf>
    <xf numFmtId="0" fontId="88" fillId="37" borderId="11" xfId="0" applyFont="1" applyFill="1" applyBorder="1" applyAlignment="1">
      <alignment horizontal="center" vertical="center" wrapText="1"/>
    </xf>
    <xf numFmtId="0" fontId="88" fillId="38" borderId="11" xfId="0" applyFont="1" applyFill="1" applyBorder="1" applyAlignment="1" applyProtection="1">
      <alignment horizontal="center" vertical="center" wrapText="1"/>
      <protection hidden="1"/>
    </xf>
    <xf numFmtId="0" fontId="4" fillId="0" borderId="1" xfId="33" applyFont="1" applyBorder="1" applyAlignment="1" applyProtection="1">
      <alignment horizontal="center" vertical="center"/>
      <protection hidden="1"/>
    </xf>
    <xf numFmtId="0" fontId="4" fillId="0" borderId="1" xfId="33" applyFont="1" applyFill="1" applyBorder="1" applyAlignment="1" applyProtection="1">
      <alignment horizontal="center" vertical="center"/>
      <protection hidden="1"/>
    </xf>
    <xf numFmtId="0" fontId="4" fillId="0" borderId="0" xfId="33" applyFont="1" applyFill="1" applyBorder="1" applyAlignment="1" applyProtection="1">
      <alignment horizontal="center" vertical="center"/>
      <protection hidden="1"/>
    </xf>
    <xf numFmtId="0" fontId="4" fillId="0" borderId="0" xfId="33" applyFont="1" applyBorder="1" applyAlignment="1" applyProtection="1">
      <alignment horizontal="center" vertical="center"/>
      <protection hidden="1"/>
    </xf>
    <xf numFmtId="0" fontId="89" fillId="39" borderId="1" xfId="0" applyFont="1" applyFill="1" applyBorder="1" applyAlignment="1" applyProtection="1">
      <alignment vertical="center"/>
      <protection hidden="1"/>
    </xf>
    <xf numFmtId="0" fontId="87" fillId="0" borderId="0" xfId="0" applyFont="1" applyBorder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92" fillId="0" borderId="0" xfId="0" applyFont="1" applyBorder="1" applyAlignment="1">
      <alignment horizontal="center"/>
    </xf>
    <xf numFmtId="0" fontId="89" fillId="40" borderId="11" xfId="0" applyFont="1" applyFill="1" applyBorder="1" applyAlignment="1" applyProtection="1">
      <alignment horizontal="center" vertical="center"/>
      <protection hidden="1"/>
    </xf>
    <xf numFmtId="0" fontId="89" fillId="41" borderId="11" xfId="0" applyFont="1" applyFill="1" applyBorder="1" applyAlignment="1" applyProtection="1">
      <alignment horizontal="center" vertical="center" wrapText="1"/>
      <protection hidden="1"/>
    </xf>
    <xf numFmtId="0" fontId="92" fillId="42" borderId="11" xfId="0" applyFont="1" applyFill="1" applyBorder="1" applyAlignment="1" applyProtection="1">
      <alignment horizontal="center" vertical="center" wrapText="1"/>
      <protection hidden="1"/>
    </xf>
    <xf numFmtId="0" fontId="88" fillId="0" borderId="0" xfId="0" applyFont="1" applyAlignment="1" applyProtection="1">
      <alignment horizontal="center" vertical="center"/>
      <protection hidden="1"/>
    </xf>
    <xf numFmtId="0" fontId="93" fillId="0" borderId="0" xfId="0" applyFont="1" applyAlignment="1" applyProtection="1">
      <alignment horizontal="center" vertical="center" wrapText="1"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94" fillId="0" borderId="0" xfId="0" applyFont="1" applyBorder="1" applyAlignment="1" applyProtection="1">
      <alignment vertical="center"/>
      <protection hidden="1"/>
    </xf>
    <xf numFmtId="0" fontId="95" fillId="0" borderId="14" xfId="0" applyFont="1" applyBorder="1" applyAlignment="1" applyProtection="1">
      <alignment vertical="center"/>
      <protection hidden="1"/>
    </xf>
    <xf numFmtId="0" fontId="95" fillId="0" borderId="15" xfId="0" applyFont="1" applyBorder="1" applyAlignment="1" applyProtection="1">
      <alignment vertical="center"/>
      <protection hidden="1"/>
    </xf>
    <xf numFmtId="0" fontId="96" fillId="0" borderId="0" xfId="0" applyFont="1" applyAlignment="1" applyProtection="1">
      <alignment horizontal="center" vertical="center" wrapText="1"/>
      <protection hidden="1"/>
    </xf>
    <xf numFmtId="0" fontId="97" fillId="0" borderId="0" xfId="0" applyFont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93" fillId="24" borderId="11" xfId="0" applyFont="1" applyFill="1" applyBorder="1" applyAlignment="1" applyProtection="1">
      <alignment horizontal="center" vertical="center" wrapText="1"/>
      <protection hidden="1"/>
    </xf>
    <xf numFmtId="0" fontId="93" fillId="25" borderId="11" xfId="0" applyFont="1" applyFill="1" applyBorder="1" applyAlignment="1" applyProtection="1">
      <alignment horizontal="center" vertical="center" wrapText="1"/>
      <protection hidden="1"/>
    </xf>
    <xf numFmtId="0" fontId="89" fillId="43" borderId="1" xfId="0" applyFont="1" applyFill="1" applyBorder="1" applyAlignment="1" applyProtection="1">
      <alignment horizontal="center" vertical="center"/>
      <protection hidden="1"/>
    </xf>
    <xf numFmtId="0" fontId="93" fillId="44" borderId="11" xfId="0" applyFont="1" applyFill="1" applyBorder="1" applyAlignment="1" applyProtection="1">
      <alignment horizontal="center" vertical="center" wrapText="1"/>
      <protection hidden="1"/>
    </xf>
    <xf numFmtId="0" fontId="93" fillId="45" borderId="11" xfId="0" applyFont="1" applyFill="1" applyBorder="1" applyAlignment="1" applyProtection="1">
      <alignment horizontal="center" vertical="center" wrapText="1"/>
      <protection hidden="1"/>
    </xf>
    <xf numFmtId="0" fontId="93" fillId="22" borderId="17" xfId="0" applyFont="1" applyFill="1" applyBorder="1" applyAlignment="1" applyProtection="1">
      <alignment horizontal="center" vertical="center" wrapText="1"/>
      <protection hidden="1"/>
    </xf>
    <xf numFmtId="0" fontId="93" fillId="0" borderId="0" xfId="0" applyFont="1" applyBorder="1" applyAlignment="1" applyProtection="1">
      <alignment horizontal="center" vertical="center" wrapText="1"/>
      <protection hidden="1"/>
    </xf>
    <xf numFmtId="0" fontId="95" fillId="0" borderId="0" xfId="0" applyFont="1" applyBorder="1" applyAlignment="1" applyProtection="1">
      <alignment vertical="center"/>
      <protection hidden="1"/>
    </xf>
    <xf numFmtId="0" fontId="98" fillId="0" borderId="0" xfId="0" applyFont="1" applyBorder="1" applyAlignment="1" applyProtection="1">
      <alignment horizontal="center" vertical="center"/>
      <protection hidden="1"/>
    </xf>
    <xf numFmtId="0" fontId="99" fillId="0" borderId="0" xfId="0" applyFont="1" applyAlignment="1" applyProtection="1">
      <alignment horizontal="center" vertical="center"/>
      <protection hidden="1"/>
    </xf>
    <xf numFmtId="0" fontId="93" fillId="22" borderId="11" xfId="0" applyFont="1" applyFill="1" applyBorder="1" applyAlignment="1" applyProtection="1">
      <alignment horizontal="center" vertical="center" wrapText="1"/>
      <protection hidden="1"/>
    </xf>
    <xf numFmtId="0" fontId="93" fillId="46" borderId="11" xfId="0" applyFont="1" applyFill="1" applyBorder="1" applyAlignment="1" applyProtection="1">
      <alignment horizontal="center" vertical="center" wrapText="1"/>
      <protection hidden="1"/>
    </xf>
    <xf numFmtId="0" fontId="89" fillId="0" borderId="0" xfId="0" applyFont="1" applyAlignment="1" applyProtection="1">
      <alignment horizontal="center" vertical="center"/>
      <protection hidden="1"/>
    </xf>
    <xf numFmtId="0" fontId="100" fillId="0" borderId="0" xfId="0" applyFont="1" applyAlignment="1" applyProtection="1">
      <alignment/>
      <protection hidden="1"/>
    </xf>
    <xf numFmtId="0" fontId="100" fillId="0" borderId="18" xfId="0" applyFont="1" applyBorder="1" applyAlignment="1" applyProtection="1">
      <alignment/>
      <protection hidden="1"/>
    </xf>
    <xf numFmtId="0" fontId="100" fillId="0" borderId="15" xfId="0" applyFont="1" applyBorder="1" applyAlignment="1" applyProtection="1">
      <alignment/>
      <protection hidden="1"/>
    </xf>
    <xf numFmtId="0" fontId="90" fillId="0" borderId="0" xfId="0" applyFont="1" applyAlignment="1" applyProtection="1">
      <alignment horizontal="center" vertical="center"/>
      <protection hidden="1"/>
    </xf>
    <xf numFmtId="0" fontId="90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65" fontId="101" fillId="46" borderId="11" xfId="0" applyNumberFormat="1" applyFont="1" applyFill="1" applyBorder="1" applyAlignment="1" applyProtection="1">
      <alignment vertical="center" wrapText="1"/>
      <protection hidden="1"/>
    </xf>
    <xf numFmtId="0" fontId="3" fillId="0" borderId="0" xfId="33" applyProtection="1">
      <alignment/>
      <protection hidden="1"/>
    </xf>
    <xf numFmtId="1" fontId="9" fillId="0" borderId="1" xfId="0" applyNumberFormat="1" applyFont="1" applyBorder="1" applyAlignment="1" applyProtection="1">
      <alignment horizontal="center" vertical="center"/>
      <protection hidden="1"/>
    </xf>
    <xf numFmtId="0" fontId="9" fillId="0" borderId="1" xfId="33" applyFont="1" applyBorder="1" applyAlignment="1" applyProtection="1">
      <alignment horizontal="center" vertical="center" wrapText="1"/>
      <protection hidden="1"/>
    </xf>
    <xf numFmtId="0" fontId="10" fillId="0" borderId="1" xfId="33" applyFont="1" applyBorder="1" applyAlignment="1" applyProtection="1">
      <alignment horizontal="center" vertical="center"/>
      <protection hidden="1"/>
    </xf>
    <xf numFmtId="0" fontId="3" fillId="0" borderId="0" xfId="33" applyFill="1" applyProtection="1">
      <alignment/>
      <protection hidden="1"/>
    </xf>
    <xf numFmtId="0" fontId="9" fillId="0" borderId="1" xfId="33" applyFont="1" applyFill="1" applyBorder="1" applyAlignment="1" applyProtection="1">
      <alignment horizontal="center" vertical="center" wrapText="1"/>
      <protection hidden="1"/>
    </xf>
    <xf numFmtId="0" fontId="9" fillId="0" borderId="19" xfId="33" applyFont="1" applyBorder="1" applyAlignment="1" applyProtection="1">
      <alignment horizontal="center" vertical="center" wrapText="1"/>
      <protection hidden="1"/>
    </xf>
    <xf numFmtId="0" fontId="3" fillId="0" borderId="1" xfId="33" applyBorder="1" applyProtection="1">
      <alignment/>
      <protection hidden="1"/>
    </xf>
    <xf numFmtId="1" fontId="9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33" applyFont="1" applyBorder="1" applyAlignment="1" applyProtection="1">
      <alignment horizontal="center" vertical="center" wrapText="1"/>
      <protection hidden="1"/>
    </xf>
    <xf numFmtId="0" fontId="89" fillId="47" borderId="1" xfId="0" applyFont="1" applyFill="1" applyBorder="1" applyAlignment="1" applyProtection="1">
      <alignment horizontal="center" vertical="center"/>
      <protection hidden="1"/>
    </xf>
    <xf numFmtId="0" fontId="93" fillId="45" borderId="11" xfId="0" applyFont="1" applyFill="1" applyBorder="1" applyAlignment="1" applyProtection="1">
      <alignment horizontal="center" vertical="center" wrapText="1"/>
      <protection hidden="1"/>
    </xf>
    <xf numFmtId="0" fontId="99" fillId="0" borderId="0" xfId="0" applyFont="1" applyAlignment="1" applyProtection="1">
      <alignment horizontal="center" vertical="center"/>
      <protection hidden="1"/>
    </xf>
    <xf numFmtId="0" fontId="93" fillId="46" borderId="11" xfId="0" applyFont="1" applyFill="1" applyBorder="1" applyAlignment="1" applyProtection="1">
      <alignment horizontal="center" vertical="center" wrapText="1"/>
      <protection hidden="1"/>
    </xf>
    <xf numFmtId="0" fontId="89" fillId="48" borderId="1" xfId="0" applyFont="1" applyFill="1" applyBorder="1" applyAlignment="1" applyProtection="1">
      <alignment horizontal="center" vertical="center"/>
      <protection hidden="1"/>
    </xf>
    <xf numFmtId="0" fontId="93" fillId="24" borderId="11" xfId="0" applyFont="1" applyFill="1" applyBorder="1" applyAlignment="1" applyProtection="1">
      <alignment horizontal="center" vertical="center" wrapText="1"/>
      <protection hidden="1"/>
    </xf>
    <xf numFmtId="0" fontId="93" fillId="25" borderId="11" xfId="0" applyFont="1" applyFill="1" applyBorder="1" applyAlignment="1" applyProtection="1">
      <alignment horizontal="center" vertical="center" wrapText="1"/>
      <protection hidden="1"/>
    </xf>
    <xf numFmtId="0" fontId="102" fillId="18" borderId="1" xfId="0" applyFont="1" applyFill="1" applyBorder="1" applyAlignment="1" applyProtection="1">
      <alignment horizontal="center" vertical="center"/>
      <protection hidden="1"/>
    </xf>
    <xf numFmtId="0" fontId="93" fillId="49" borderId="11" xfId="0" applyFont="1" applyFill="1" applyBorder="1" applyAlignment="1" applyProtection="1">
      <alignment horizontal="center" vertical="center" wrapText="1"/>
      <protection hidden="1"/>
    </xf>
    <xf numFmtId="0" fontId="93" fillId="23" borderId="20" xfId="0" applyFont="1" applyFill="1" applyBorder="1" applyAlignment="1" applyProtection="1">
      <alignment vertical="center" wrapText="1"/>
      <protection hidden="1"/>
    </xf>
    <xf numFmtId="0" fontId="93" fillId="23" borderId="21" xfId="0" applyFont="1" applyFill="1" applyBorder="1" applyAlignment="1" applyProtection="1">
      <alignment vertical="center" wrapText="1"/>
      <protection hidden="1"/>
    </xf>
    <xf numFmtId="0" fontId="93" fillId="23" borderId="22" xfId="0" applyFont="1" applyFill="1" applyBorder="1" applyAlignment="1" applyProtection="1">
      <alignment vertical="center" wrapText="1"/>
      <protection hidden="1"/>
    </xf>
    <xf numFmtId="0" fontId="0" fillId="0" borderId="1" xfId="0" applyBorder="1" applyAlignment="1">
      <alignment/>
    </xf>
    <xf numFmtId="0" fontId="12" fillId="50" borderId="0" xfId="33" applyFont="1" applyFill="1" applyBorder="1" applyAlignment="1" applyProtection="1">
      <alignment horizontal="center" vertical="center" wrapText="1"/>
      <protection hidden="1"/>
    </xf>
    <xf numFmtId="6" fontId="11" fillId="50" borderId="0" xfId="33" applyNumberFormat="1" applyFont="1" applyFill="1" applyBorder="1" applyAlignment="1" applyProtection="1">
      <alignment horizontal="center" vertical="center" wrapText="1"/>
      <protection hidden="1"/>
    </xf>
    <xf numFmtId="0" fontId="103" fillId="49" borderId="0" xfId="0" applyFont="1" applyFill="1" applyBorder="1" applyAlignment="1" applyProtection="1">
      <alignment horizontal="center"/>
      <protection hidden="1"/>
    </xf>
    <xf numFmtId="6" fontId="102" fillId="49" borderId="0" xfId="0" applyNumberFormat="1" applyFont="1" applyFill="1" applyBorder="1" applyAlignment="1" applyProtection="1">
      <alignment horizontal="center"/>
      <protection hidden="1"/>
    </xf>
    <xf numFmtId="0" fontId="102" fillId="49" borderId="0" xfId="0" applyFont="1" applyFill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left"/>
      <protection hidden="1"/>
    </xf>
    <xf numFmtId="0" fontId="11" fillId="50" borderId="0" xfId="33" applyFont="1" applyFill="1" applyBorder="1" applyAlignment="1" applyProtection="1">
      <alignment horizontal="center" vertical="center" wrapText="1"/>
      <protection hidden="1"/>
    </xf>
    <xf numFmtId="0" fontId="89" fillId="51" borderId="11" xfId="0" applyFont="1" applyFill="1" applyBorder="1" applyAlignment="1" applyProtection="1">
      <alignment horizontal="center" vertical="center"/>
      <protection hidden="1"/>
    </xf>
    <xf numFmtId="0" fontId="12" fillId="52" borderId="1" xfId="33" applyFont="1" applyFill="1" applyBorder="1" applyAlignment="1" applyProtection="1">
      <alignment horizontal="center" vertical="center" wrapText="1"/>
      <protection hidden="1"/>
    </xf>
    <xf numFmtId="0" fontId="103" fillId="6" borderId="1" xfId="0" applyFont="1" applyFill="1" applyBorder="1" applyAlignment="1" applyProtection="1">
      <alignment horizontal="center"/>
      <protection hidden="1"/>
    </xf>
    <xf numFmtId="0" fontId="87" fillId="0" borderId="23" xfId="0" applyFont="1" applyBorder="1" applyAlignment="1" applyProtection="1">
      <alignment vertical="center"/>
      <protection hidden="1"/>
    </xf>
    <xf numFmtId="0" fontId="95" fillId="0" borderId="23" xfId="0" applyFont="1" applyBorder="1" applyAlignment="1" applyProtection="1">
      <alignment vertical="center"/>
      <protection hidden="1"/>
    </xf>
    <xf numFmtId="0" fontId="87" fillId="0" borderId="24" xfId="0" applyFont="1" applyBorder="1" applyAlignment="1" applyProtection="1">
      <alignment vertical="center"/>
      <protection hidden="1"/>
    </xf>
    <xf numFmtId="0" fontId="87" fillId="0" borderId="25" xfId="0" applyFont="1" applyBorder="1" applyAlignment="1" applyProtection="1">
      <alignment vertical="center"/>
      <protection hidden="1"/>
    </xf>
    <xf numFmtId="6" fontId="11" fillId="52" borderId="1" xfId="33" applyNumberFormat="1" applyFont="1" applyFill="1" applyBorder="1" applyAlignment="1" applyProtection="1">
      <alignment horizontal="center" vertical="center" wrapText="1"/>
      <protection hidden="1"/>
    </xf>
    <xf numFmtId="0" fontId="11" fillId="52" borderId="1" xfId="33" applyFont="1" applyFill="1" applyBorder="1" applyAlignment="1" applyProtection="1">
      <alignment horizontal="center" vertical="center" wrapText="1"/>
      <protection hidden="1"/>
    </xf>
    <xf numFmtId="6" fontId="102" fillId="6" borderId="1" xfId="0" applyNumberFormat="1" applyFont="1" applyFill="1" applyBorder="1" applyAlignment="1" applyProtection="1">
      <alignment horizontal="center"/>
      <protection hidden="1"/>
    </xf>
    <xf numFmtId="0" fontId="102" fillId="6" borderId="1" xfId="0" applyFont="1" applyFill="1" applyBorder="1" applyAlignment="1" applyProtection="1">
      <alignment horizontal="center" vertical="center"/>
      <protection hidden="1"/>
    </xf>
    <xf numFmtId="14" fontId="103" fillId="49" borderId="1" xfId="0" applyNumberFormat="1" applyFont="1" applyFill="1" applyBorder="1" applyAlignment="1" applyProtection="1">
      <alignment horizontal="center" vertical="center"/>
      <protection hidden="1" locked="0"/>
    </xf>
    <xf numFmtId="0" fontId="104" fillId="0" borderId="0" xfId="0" applyFont="1" applyBorder="1" applyAlignment="1" applyProtection="1">
      <alignment horizontal="center" vertical="center" wrapText="1"/>
      <protection hidden="1"/>
    </xf>
    <xf numFmtId="0" fontId="104" fillId="0" borderId="0" xfId="0" applyFont="1" applyAlignment="1" applyProtection="1">
      <alignment/>
      <protection hidden="1"/>
    </xf>
    <xf numFmtId="0" fontId="105" fillId="53" borderId="16" xfId="0" applyFont="1" applyFill="1" applyBorder="1" applyAlignment="1" applyProtection="1">
      <alignment vertical="center" wrapText="1"/>
      <protection hidden="1"/>
    </xf>
    <xf numFmtId="165" fontId="105" fillId="54" borderId="11" xfId="0" applyNumberFormat="1" applyFont="1" applyFill="1" applyBorder="1" applyAlignment="1" applyProtection="1">
      <alignment vertical="center" wrapText="1"/>
      <protection hidden="1"/>
    </xf>
    <xf numFmtId="0" fontId="104" fillId="9" borderId="0" xfId="0" applyFont="1" applyFill="1" applyAlignment="1" applyProtection="1">
      <alignment/>
      <protection hidden="1"/>
    </xf>
    <xf numFmtId="165" fontId="105" fillId="55" borderId="0" xfId="0" applyNumberFormat="1" applyFont="1" applyFill="1" applyBorder="1" applyAlignment="1" applyProtection="1">
      <alignment vertical="center" wrapText="1"/>
      <protection hidden="1"/>
    </xf>
    <xf numFmtId="165" fontId="106" fillId="50" borderId="0" xfId="33" applyNumberFormat="1" applyFont="1" applyFill="1" applyBorder="1" applyAlignment="1" applyProtection="1">
      <alignment vertical="center" wrapText="1"/>
      <protection hidden="1"/>
    </xf>
    <xf numFmtId="0" fontId="106" fillId="50" borderId="0" xfId="33" applyFont="1" applyFill="1" applyBorder="1" applyAlignment="1" applyProtection="1">
      <alignment vertical="center" wrapText="1"/>
      <protection hidden="1"/>
    </xf>
    <xf numFmtId="0" fontId="104" fillId="0" borderId="0" xfId="0" applyFont="1" applyAlignment="1" applyProtection="1">
      <alignment/>
      <protection hidden="1" locked="0"/>
    </xf>
    <xf numFmtId="165" fontId="104" fillId="0" borderId="0" xfId="0" applyNumberFormat="1" applyFont="1" applyAlignment="1" applyProtection="1">
      <alignment/>
      <protection hidden="1" locked="0"/>
    </xf>
    <xf numFmtId="165" fontId="104" fillId="0" borderId="0" xfId="0" applyNumberFormat="1" applyFont="1" applyAlignment="1" applyProtection="1">
      <alignment/>
      <protection hidden="1"/>
    </xf>
    <xf numFmtId="0" fontId="103" fillId="49" borderId="1" xfId="0" applyFont="1" applyFill="1" applyBorder="1" applyAlignment="1" applyProtection="1">
      <alignment horizontal="center" vertical="center"/>
      <protection hidden="1" locked="0"/>
    </xf>
    <xf numFmtId="0" fontId="9" fillId="49" borderId="1" xfId="33" applyFont="1" applyFill="1" applyBorder="1" applyAlignment="1" applyProtection="1">
      <alignment horizontal="center" vertical="center"/>
      <protection hidden="1" locked="0"/>
    </xf>
    <xf numFmtId="0" fontId="107" fillId="0" borderId="0" xfId="0" applyFont="1" applyBorder="1" applyAlignment="1" applyProtection="1">
      <alignment horizontal="center" vertical="center" wrapText="1"/>
      <protection hidden="1"/>
    </xf>
    <xf numFmtId="2" fontId="108" fillId="0" borderId="0" xfId="0" applyNumberFormat="1" applyFont="1" applyBorder="1" applyAlignment="1" applyProtection="1">
      <alignment horizontal="center" vertical="center" wrapText="1"/>
      <protection hidden="1"/>
    </xf>
    <xf numFmtId="0" fontId="107" fillId="0" borderId="0" xfId="0" applyFont="1" applyAlignment="1" applyProtection="1">
      <alignment/>
      <protection hidden="1"/>
    </xf>
    <xf numFmtId="0" fontId="107" fillId="0" borderId="0" xfId="0" applyFont="1" applyBorder="1" applyAlignment="1" applyProtection="1">
      <alignment/>
      <protection hidden="1"/>
    </xf>
    <xf numFmtId="0" fontId="107" fillId="0" borderId="1" xfId="0" applyFont="1" applyBorder="1" applyAlignment="1" applyProtection="1">
      <alignment/>
      <protection hidden="1" locked="0"/>
    </xf>
    <xf numFmtId="0" fontId="12" fillId="50" borderId="1" xfId="33" applyFont="1" applyFill="1" applyBorder="1" applyAlignment="1" applyProtection="1">
      <alignment horizontal="center" vertical="center" wrapText="1"/>
      <protection hidden="1" locked="0"/>
    </xf>
    <xf numFmtId="0" fontId="88" fillId="11" borderId="1" xfId="0" applyFont="1" applyFill="1" applyBorder="1" applyAlignment="1">
      <alignment vertical="center"/>
    </xf>
    <xf numFmtId="0" fontId="12" fillId="56" borderId="1" xfId="33" applyFont="1" applyFill="1" applyBorder="1" applyAlignment="1" applyProtection="1">
      <alignment horizontal="center" vertical="center" wrapText="1"/>
      <protection hidden="1"/>
    </xf>
    <xf numFmtId="6" fontId="11" fillId="56" borderId="1" xfId="33" applyNumberFormat="1" applyFont="1" applyFill="1" applyBorder="1" applyAlignment="1" applyProtection="1">
      <alignment horizontal="center" vertical="center" wrapText="1"/>
      <protection hidden="1"/>
    </xf>
    <xf numFmtId="0" fontId="11" fillId="56" borderId="1" xfId="33" applyFont="1" applyFill="1" applyBorder="1" applyAlignment="1" applyProtection="1">
      <alignment horizontal="center" vertical="center" wrapText="1"/>
      <protection hidden="1"/>
    </xf>
    <xf numFmtId="0" fontId="103" fillId="12" borderId="1" xfId="0" applyFont="1" applyFill="1" applyBorder="1" applyAlignment="1" applyProtection="1">
      <alignment horizontal="center"/>
      <protection hidden="1"/>
    </xf>
    <xf numFmtId="6" fontId="102" fillId="12" borderId="1" xfId="0" applyNumberFormat="1" applyFont="1" applyFill="1" applyBorder="1" applyAlignment="1" applyProtection="1">
      <alignment horizontal="center"/>
      <protection hidden="1"/>
    </xf>
    <xf numFmtId="0" fontId="102" fillId="12" borderId="1" xfId="0" applyFont="1" applyFill="1" applyBorder="1" applyAlignment="1" applyProtection="1">
      <alignment horizontal="center" vertical="center"/>
      <protection hidden="1"/>
    </xf>
    <xf numFmtId="0" fontId="11" fillId="56" borderId="1" xfId="33" applyFont="1" applyFill="1" applyBorder="1" applyAlignment="1" applyProtection="1">
      <alignment horizontal="center" vertical="center" wrapText="1"/>
      <protection hidden="1"/>
    </xf>
    <xf numFmtId="0" fontId="11" fillId="56" borderId="1" xfId="33" applyFont="1" applyFill="1" applyBorder="1" applyAlignment="1" applyProtection="1">
      <alignment horizontal="center" vertical="center" wrapText="1"/>
      <protection hidden="1"/>
    </xf>
    <xf numFmtId="0" fontId="11" fillId="56" borderId="0" xfId="33" applyFont="1" applyFill="1" applyBorder="1" applyAlignment="1" applyProtection="1">
      <alignment vertical="center" wrapText="1"/>
      <protection hidden="1"/>
    </xf>
    <xf numFmtId="0" fontId="13" fillId="56" borderId="1" xfId="33" applyFont="1" applyFill="1" applyBorder="1" applyAlignment="1" applyProtection="1">
      <alignment horizontal="center" vertical="center" wrapText="1"/>
      <protection hidden="1"/>
    </xf>
    <xf numFmtId="0" fontId="11" fillId="12" borderId="26" xfId="0" applyFont="1" applyFill="1" applyBorder="1" applyAlignment="1" applyProtection="1">
      <alignment vertical="center" wrapText="1"/>
      <protection hidden="1"/>
    </xf>
    <xf numFmtId="0" fontId="12" fillId="50" borderId="26" xfId="33" applyFont="1" applyFill="1" applyBorder="1" applyAlignment="1" applyProtection="1">
      <alignment vertical="center" wrapText="1"/>
      <protection hidden="1" locked="0"/>
    </xf>
    <xf numFmtId="0" fontId="12" fillId="50" borderId="23" xfId="33" applyFont="1" applyFill="1" applyBorder="1" applyAlignment="1" applyProtection="1">
      <alignment vertical="center" wrapText="1"/>
      <protection hidden="1" locked="0"/>
    </xf>
    <xf numFmtId="0" fontId="103" fillId="49" borderId="26" xfId="0" applyFont="1" applyFill="1" applyBorder="1" applyAlignment="1" applyProtection="1">
      <alignment vertical="center"/>
      <protection hidden="1" locked="0"/>
    </xf>
    <xf numFmtId="0" fontId="103" fillId="49" borderId="23" xfId="0" applyFont="1" applyFill="1" applyBorder="1" applyAlignment="1" applyProtection="1">
      <alignment vertical="center"/>
      <protection hidden="1" locked="0"/>
    </xf>
    <xf numFmtId="164" fontId="103" fillId="49" borderId="26" xfId="0" applyNumberFormat="1" applyFont="1" applyFill="1" applyBorder="1" applyAlignment="1" applyProtection="1">
      <alignment vertical="center"/>
      <protection hidden="1" locked="0"/>
    </xf>
    <xf numFmtId="164" fontId="103" fillId="49" borderId="23" xfId="0" applyNumberFormat="1" applyFont="1" applyFill="1" applyBorder="1" applyAlignment="1" applyProtection="1">
      <alignment vertical="center"/>
      <protection hidden="1" locked="0"/>
    </xf>
    <xf numFmtId="0" fontId="11" fillId="49" borderId="23" xfId="0" applyFont="1" applyFill="1" applyBorder="1" applyAlignment="1" applyProtection="1">
      <alignment vertical="center" wrapText="1"/>
      <protection hidden="1"/>
    </xf>
    <xf numFmtId="0" fontId="0" fillId="0" borderId="18" xfId="0" applyBorder="1" applyAlignment="1" applyProtection="1">
      <alignment/>
      <protection hidden="1"/>
    </xf>
    <xf numFmtId="2" fontId="13" fillId="56" borderId="1" xfId="33" applyNumberFormat="1" applyFont="1" applyFill="1" applyBorder="1" applyAlignment="1" applyProtection="1">
      <alignment horizontal="center" vertical="center" wrapText="1"/>
      <protection hidden="1"/>
    </xf>
    <xf numFmtId="0" fontId="89" fillId="57" borderId="11" xfId="0" applyFont="1" applyFill="1" applyBorder="1" applyAlignment="1" applyProtection="1">
      <alignment horizontal="center" vertical="center"/>
      <protection hidden="1"/>
    </xf>
    <xf numFmtId="8" fontId="92" fillId="6" borderId="1" xfId="0" applyNumberFormat="1" applyFont="1" applyFill="1" applyBorder="1" applyAlignment="1">
      <alignment horizontal="right" vertical="center"/>
    </xf>
    <xf numFmtId="8" fontId="92" fillId="12" borderId="1" xfId="0" applyNumberFormat="1" applyFont="1" applyFill="1" applyBorder="1" applyAlignment="1">
      <alignment horizontal="right" vertical="center"/>
    </xf>
    <xf numFmtId="0" fontId="8" fillId="58" borderId="19" xfId="33" applyFont="1" applyFill="1" applyBorder="1" applyAlignment="1" applyProtection="1">
      <alignment horizontal="center" vertical="center"/>
      <protection hidden="1"/>
    </xf>
    <xf numFmtId="0" fontId="24" fillId="12" borderId="1" xfId="33" applyFont="1" applyFill="1" applyBorder="1" applyAlignment="1" applyProtection="1">
      <alignment horizontal="center" vertical="center"/>
      <protection hidden="1"/>
    </xf>
    <xf numFmtId="1" fontId="23" fillId="12" borderId="1" xfId="0" applyNumberFormat="1" applyFont="1" applyFill="1" applyBorder="1" applyAlignment="1" applyProtection="1">
      <alignment horizontal="center" vertical="center"/>
      <protection hidden="1"/>
    </xf>
    <xf numFmtId="0" fontId="24" fillId="6" borderId="1" xfId="33" applyFont="1" applyFill="1" applyBorder="1" applyAlignment="1" applyProtection="1">
      <alignment horizontal="center" vertical="center"/>
      <protection hidden="1"/>
    </xf>
    <xf numFmtId="1" fontId="23" fillId="6" borderId="1" xfId="0" applyNumberFormat="1" applyFont="1" applyFill="1" applyBorder="1" applyAlignment="1" applyProtection="1">
      <alignment horizontal="center" vertical="center"/>
      <protection hidden="1"/>
    </xf>
    <xf numFmtId="2" fontId="91" fillId="12" borderId="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93" fillId="44" borderId="11" xfId="0" applyNumberFormat="1" applyFont="1" applyFill="1" applyBorder="1" applyAlignment="1" applyProtection="1">
      <alignment horizontal="center" vertical="center" wrapText="1"/>
      <protection hidden="1"/>
    </xf>
    <xf numFmtId="2" fontId="103" fillId="12" borderId="1" xfId="0" applyNumberFormat="1" applyFont="1" applyFill="1" applyBorder="1" applyAlignment="1" applyProtection="1">
      <alignment horizontal="center"/>
      <protection hidden="1"/>
    </xf>
    <xf numFmtId="8" fontId="91" fillId="6" borderId="1" xfId="0" applyNumberFormat="1" applyFont="1" applyFill="1" applyBorder="1" applyAlignment="1">
      <alignment horizontal="center" vertical="center"/>
    </xf>
    <xf numFmtId="0" fontId="15" fillId="0" borderId="0" xfId="0" applyFont="1" applyBorder="1" applyAlignment="1" applyProtection="1">
      <alignment horizontal="center" vertical="center" wrapText="1"/>
      <protection hidden="1"/>
    </xf>
    <xf numFmtId="0" fontId="12" fillId="0" borderId="0" xfId="0" applyFont="1" applyBorder="1" applyAlignment="1" applyProtection="1">
      <alignment horizontal="left"/>
      <protection hidden="1"/>
    </xf>
    <xf numFmtId="0" fontId="104" fillId="49" borderId="0" xfId="0" applyFont="1" applyFill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center" vertical="top" wrapText="1"/>
      <protection hidden="1"/>
    </xf>
    <xf numFmtId="0" fontId="11" fillId="0" borderId="0" xfId="0" applyFont="1" applyBorder="1" applyAlignment="1" applyProtection="1">
      <alignment horizontal="center" vertical="top" wrapText="1"/>
      <protection hidden="1"/>
    </xf>
    <xf numFmtId="0" fontId="103" fillId="49" borderId="1" xfId="0" applyFont="1" applyFill="1" applyBorder="1" applyAlignment="1" applyProtection="1">
      <alignment horizontal="center" vertical="center"/>
      <protection hidden="1" locked="0"/>
    </xf>
    <xf numFmtId="0" fontId="11" fillId="50" borderId="27" xfId="33" applyFont="1" applyFill="1" applyBorder="1" applyAlignment="1" applyProtection="1">
      <alignment horizontal="center" vertical="center" wrapText="1"/>
      <protection hidden="1"/>
    </xf>
    <xf numFmtId="0" fontId="11" fillId="50" borderId="1" xfId="33" applyFont="1" applyFill="1" applyBorder="1" applyAlignment="1" applyProtection="1">
      <alignment horizontal="center" vertical="center" wrapText="1"/>
      <protection hidden="1"/>
    </xf>
    <xf numFmtId="0" fontId="104" fillId="0" borderId="0" xfId="0" applyFont="1" applyAlignment="1" applyProtection="1">
      <alignment horizontal="center"/>
      <protection hidden="1"/>
    </xf>
    <xf numFmtId="0" fontId="13" fillId="56" borderId="1" xfId="33" applyFont="1" applyFill="1" applyBorder="1" applyAlignment="1" applyProtection="1">
      <alignment horizontal="center" vertical="center" wrapText="1"/>
      <protection hidden="1"/>
    </xf>
    <xf numFmtId="0" fontId="102" fillId="49" borderId="0" xfId="0" applyFont="1" applyFill="1" applyBorder="1" applyAlignment="1" applyProtection="1">
      <alignment horizontal="center"/>
      <protection hidden="1"/>
    </xf>
    <xf numFmtId="0" fontId="11" fillId="12" borderId="1" xfId="0" applyFont="1" applyFill="1" applyBorder="1" applyAlignment="1" applyProtection="1">
      <alignment horizontal="center" vertical="center" wrapText="1"/>
      <protection hidden="1"/>
    </xf>
    <xf numFmtId="0" fontId="12" fillId="50" borderId="1" xfId="33" applyFont="1" applyFill="1" applyBorder="1" applyAlignment="1" applyProtection="1">
      <alignment horizontal="center" vertical="center" wrapText="1"/>
      <protection hidden="1" locked="0"/>
    </xf>
    <xf numFmtId="164" fontId="103" fillId="49" borderId="1" xfId="0" applyNumberFormat="1" applyFont="1" applyFill="1" applyBorder="1" applyAlignment="1" applyProtection="1">
      <alignment horizontal="center" vertical="center"/>
      <protection hidden="1" locked="0"/>
    </xf>
    <xf numFmtId="0" fontId="11" fillId="50" borderId="0" xfId="33" applyFont="1" applyFill="1" applyBorder="1" applyAlignment="1" applyProtection="1">
      <alignment horizontal="center" vertical="center" wrapText="1"/>
      <protection hidden="1"/>
    </xf>
    <xf numFmtId="0" fontId="11" fillId="56" borderId="1" xfId="33" applyFont="1" applyFill="1" applyBorder="1" applyAlignment="1" applyProtection="1">
      <alignment horizontal="center" vertical="center" wrapText="1"/>
      <protection hidden="1"/>
    </xf>
    <xf numFmtId="0" fontId="11" fillId="56" borderId="27" xfId="33" applyFont="1" applyFill="1" applyBorder="1" applyAlignment="1" applyProtection="1">
      <alignment horizontal="center" vertical="center" wrapText="1"/>
      <protection hidden="1"/>
    </xf>
    <xf numFmtId="0" fontId="15" fillId="50" borderId="1" xfId="33" applyFont="1" applyFill="1" applyBorder="1" applyAlignment="1" applyProtection="1">
      <alignment horizontal="center" vertical="center" wrapText="1"/>
      <protection hidden="1" locked="0"/>
    </xf>
    <xf numFmtId="0" fontId="105" fillId="59" borderId="20" xfId="0" applyNumberFormat="1" applyFont="1" applyFill="1" applyBorder="1" applyAlignment="1" applyProtection="1">
      <alignment horizontal="center" vertical="center" wrapText="1"/>
      <protection hidden="1"/>
    </xf>
    <xf numFmtId="0" fontId="105" fillId="60" borderId="21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horizontal="left" vertical="center"/>
      <protection hidden="1" locked="0"/>
    </xf>
    <xf numFmtId="165" fontId="106" fillId="56" borderId="1" xfId="33" applyNumberFormat="1" applyFont="1" applyFill="1" applyBorder="1" applyAlignment="1" applyProtection="1">
      <alignment horizontal="center" vertical="center" wrapText="1"/>
      <protection hidden="1"/>
    </xf>
    <xf numFmtId="0" fontId="23" fillId="49" borderId="1" xfId="33" applyFont="1" applyFill="1" applyBorder="1" applyAlignment="1" applyProtection="1">
      <alignment horizontal="center" vertical="center" wrapText="1"/>
      <protection hidden="1" locked="0"/>
    </xf>
    <xf numFmtId="0" fontId="101" fillId="0" borderId="28" xfId="0" applyFont="1" applyBorder="1" applyAlignment="1" applyProtection="1">
      <alignment horizontal="center" vertical="center"/>
      <protection hidden="1" locked="0"/>
    </xf>
    <xf numFmtId="0" fontId="101" fillId="0" borderId="26" xfId="0" applyFont="1" applyBorder="1" applyAlignment="1" applyProtection="1">
      <alignment horizontal="center" vertical="center"/>
      <protection hidden="1" locked="0"/>
    </xf>
    <xf numFmtId="0" fontId="101" fillId="0" borderId="23" xfId="0" applyFont="1" applyBorder="1" applyAlignment="1" applyProtection="1">
      <alignment horizontal="center" vertical="center"/>
      <protection hidden="1" locked="0"/>
    </xf>
    <xf numFmtId="0" fontId="105" fillId="61" borderId="29" xfId="0" applyFont="1" applyFill="1" applyBorder="1" applyAlignment="1" applyProtection="1">
      <alignment horizontal="center" vertical="center" wrapText="1"/>
      <protection hidden="1"/>
    </xf>
    <xf numFmtId="0" fontId="105" fillId="62" borderId="16" xfId="0" applyFont="1" applyFill="1" applyBorder="1" applyAlignment="1" applyProtection="1">
      <alignment horizontal="center" vertical="center" wrapText="1"/>
      <protection hidden="1"/>
    </xf>
    <xf numFmtId="0" fontId="105" fillId="63" borderId="20" xfId="0" applyFont="1" applyFill="1" applyBorder="1" applyAlignment="1" applyProtection="1">
      <alignment horizontal="center" vertical="center" wrapText="1"/>
      <protection hidden="1"/>
    </xf>
    <xf numFmtId="0" fontId="105" fillId="64" borderId="21" xfId="0" applyFont="1" applyFill="1" applyBorder="1" applyAlignment="1" applyProtection="1">
      <alignment horizontal="center" vertical="center" wrapText="1"/>
      <protection hidden="1"/>
    </xf>
    <xf numFmtId="2" fontId="109" fillId="65" borderId="20" xfId="0" applyNumberFormat="1" applyFont="1" applyFill="1" applyBorder="1" applyAlignment="1" applyProtection="1">
      <alignment horizontal="center" vertical="center" wrapText="1"/>
      <protection hidden="1"/>
    </xf>
    <xf numFmtId="2" fontId="109" fillId="66" borderId="21" xfId="0" applyNumberFormat="1" applyFont="1" applyFill="1" applyBorder="1" applyAlignment="1" applyProtection="1">
      <alignment horizontal="center" vertical="center" wrapText="1"/>
      <protection hidden="1"/>
    </xf>
    <xf numFmtId="0" fontId="104" fillId="9" borderId="14" xfId="0" applyFont="1" applyFill="1" applyBorder="1" applyAlignment="1" applyProtection="1">
      <alignment horizontal="center" vertical="center"/>
      <protection hidden="1"/>
    </xf>
    <xf numFmtId="0" fontId="105" fillId="67" borderId="20" xfId="0" applyFont="1" applyFill="1" applyBorder="1" applyAlignment="1" applyProtection="1">
      <alignment horizontal="center" vertical="center" wrapText="1"/>
      <protection hidden="1"/>
    </xf>
    <xf numFmtId="0" fontId="105" fillId="68" borderId="21" xfId="0" applyFont="1" applyFill="1" applyBorder="1" applyAlignment="1" applyProtection="1">
      <alignment horizontal="center" vertical="center" wrapText="1"/>
      <protection hidden="1"/>
    </xf>
    <xf numFmtId="0" fontId="105" fillId="69" borderId="22" xfId="0" applyFont="1" applyFill="1" applyBorder="1" applyAlignment="1" applyProtection="1">
      <alignment horizontal="center" vertical="center" wrapText="1"/>
      <protection hidden="1"/>
    </xf>
    <xf numFmtId="0" fontId="105" fillId="70" borderId="22" xfId="0" applyFont="1" applyFill="1" applyBorder="1" applyAlignment="1" applyProtection="1">
      <alignment horizontal="center" vertical="center" wrapText="1"/>
      <protection hidden="1"/>
    </xf>
    <xf numFmtId="0" fontId="109" fillId="71" borderId="20" xfId="0" applyFont="1" applyFill="1" applyBorder="1" applyAlignment="1" applyProtection="1">
      <alignment horizontal="center" vertical="center" wrapText="1"/>
      <protection hidden="1"/>
    </xf>
    <xf numFmtId="0" fontId="109" fillId="72" borderId="21" xfId="0" applyFont="1" applyFill="1" applyBorder="1" applyAlignment="1" applyProtection="1">
      <alignment horizontal="center" vertical="center" wrapText="1"/>
      <protection hidden="1"/>
    </xf>
    <xf numFmtId="0" fontId="109" fillId="73" borderId="22" xfId="0" applyFont="1" applyFill="1" applyBorder="1" applyAlignment="1" applyProtection="1">
      <alignment horizontal="center" vertical="center" wrapText="1"/>
      <protection hidden="1"/>
    </xf>
    <xf numFmtId="0" fontId="92" fillId="12" borderId="1" xfId="0" applyFont="1" applyFill="1" applyBorder="1" applyAlignment="1" applyProtection="1">
      <alignment horizontal="center" vertical="center"/>
      <protection hidden="1"/>
    </xf>
    <xf numFmtId="0" fontId="12" fillId="56" borderId="30" xfId="33" applyFont="1" applyFill="1" applyBorder="1" applyAlignment="1" applyProtection="1">
      <alignment horizontal="center" vertical="center" wrapText="1"/>
      <protection hidden="1"/>
    </xf>
    <xf numFmtId="0" fontId="12" fillId="56" borderId="31" xfId="33" applyFont="1" applyFill="1" applyBorder="1" applyAlignment="1" applyProtection="1">
      <alignment horizontal="center" vertical="center" wrapText="1"/>
      <protection hidden="1"/>
    </xf>
    <xf numFmtId="0" fontId="12" fillId="56" borderId="24" xfId="33" applyFont="1" applyFill="1" applyBorder="1" applyAlignment="1" applyProtection="1">
      <alignment horizontal="center" vertical="center" wrapText="1"/>
      <protection hidden="1"/>
    </xf>
    <xf numFmtId="0" fontId="88" fillId="11" borderId="1" xfId="0" applyFont="1" applyFill="1" applyBorder="1" applyAlignment="1" applyProtection="1">
      <alignment horizontal="center" vertical="center"/>
      <protection hidden="1"/>
    </xf>
    <xf numFmtId="0" fontId="91" fillId="12" borderId="28" xfId="0" applyFont="1" applyFill="1" applyBorder="1" applyAlignment="1">
      <alignment horizontal="right" vertical="center"/>
    </xf>
    <xf numFmtId="0" fontId="91" fillId="12" borderId="26" xfId="0" applyFont="1" applyFill="1" applyBorder="1" applyAlignment="1">
      <alignment horizontal="right" vertical="center"/>
    </xf>
    <xf numFmtId="0" fontId="91" fillId="12" borderId="23" xfId="0" applyFont="1" applyFill="1" applyBorder="1" applyAlignment="1">
      <alignment horizontal="right" vertical="center"/>
    </xf>
    <xf numFmtId="0" fontId="91" fillId="6" borderId="28" xfId="0" applyFont="1" applyFill="1" applyBorder="1" applyAlignment="1">
      <alignment horizontal="right" vertical="center"/>
    </xf>
    <xf numFmtId="0" fontId="91" fillId="6" borderId="26" xfId="0" applyFont="1" applyFill="1" applyBorder="1" applyAlignment="1">
      <alignment horizontal="right" vertical="center"/>
    </xf>
    <xf numFmtId="0" fontId="91" fillId="6" borderId="23" xfId="0" applyFont="1" applyFill="1" applyBorder="1" applyAlignment="1">
      <alignment horizontal="right" vertical="center"/>
    </xf>
    <xf numFmtId="0" fontId="88" fillId="11" borderId="1" xfId="0" applyFont="1" applyFill="1" applyBorder="1" applyAlignment="1">
      <alignment horizontal="center" vertical="center"/>
    </xf>
    <xf numFmtId="0" fontId="102" fillId="6" borderId="1" xfId="0" applyFont="1" applyFill="1" applyBorder="1" applyAlignment="1" applyProtection="1">
      <alignment horizontal="center"/>
      <protection hidden="1"/>
    </xf>
    <xf numFmtId="0" fontId="102" fillId="12" borderId="1" xfId="0" applyFont="1" applyFill="1" applyBorder="1" applyAlignment="1" applyProtection="1">
      <alignment horizontal="center"/>
      <protection hidden="1"/>
    </xf>
    <xf numFmtId="0" fontId="11" fillId="52" borderId="1" xfId="33" applyFont="1" applyFill="1" applyBorder="1" applyAlignment="1" applyProtection="1">
      <alignment horizontal="center" vertical="center" wrapText="1"/>
      <protection hidden="1"/>
    </xf>
    <xf numFmtId="0" fontId="92" fillId="74" borderId="17" xfId="0" applyFont="1" applyFill="1" applyBorder="1" applyAlignment="1" applyProtection="1">
      <alignment horizontal="center" vertical="center" wrapText="1"/>
      <protection hidden="1"/>
    </xf>
    <xf numFmtId="0" fontId="92" fillId="75" borderId="32" xfId="0" applyFont="1" applyFill="1" applyBorder="1" applyAlignment="1" applyProtection="1">
      <alignment horizontal="center" vertical="center" wrapText="1"/>
      <protection hidden="1"/>
    </xf>
    <xf numFmtId="0" fontId="92" fillId="76" borderId="33" xfId="0" applyFont="1" applyFill="1" applyBorder="1" applyAlignment="1" applyProtection="1">
      <alignment horizontal="center" vertical="center" wrapText="1"/>
      <protection hidden="1"/>
    </xf>
    <xf numFmtId="0" fontId="92" fillId="77" borderId="11" xfId="0" applyFont="1" applyFill="1" applyBorder="1" applyAlignment="1" applyProtection="1">
      <alignment horizontal="center" vertical="center" wrapText="1"/>
      <protection hidden="1"/>
    </xf>
    <xf numFmtId="0" fontId="8" fillId="58" borderId="1" xfId="33" applyFont="1" applyFill="1" applyBorder="1" applyAlignment="1" applyProtection="1">
      <alignment horizontal="center" vertical="center"/>
      <protection hidden="1"/>
    </xf>
    <xf numFmtId="0" fontId="102" fillId="18" borderId="1" xfId="0" applyFont="1" applyFill="1" applyBorder="1" applyAlignment="1" applyProtection="1">
      <alignment horizontal="center"/>
      <protection hidden="1"/>
    </xf>
    <xf numFmtId="0" fontId="0" fillId="0" borderId="34" xfId="0" applyBorder="1" applyAlignment="1" applyProtection="1">
      <alignment horizontal="center"/>
      <protection hidden="1"/>
    </xf>
    <xf numFmtId="0" fontId="0" fillId="18" borderId="1" xfId="0" applyFill="1" applyBorder="1" applyAlignment="1" applyProtection="1">
      <alignment horizontal="center"/>
      <protection hidden="1"/>
    </xf>
    <xf numFmtId="0" fontId="92" fillId="78" borderId="17" xfId="0" applyFont="1" applyFill="1" applyBorder="1" applyAlignment="1" applyProtection="1">
      <alignment horizontal="center" vertical="center" wrapText="1"/>
      <protection hidden="1"/>
    </xf>
    <xf numFmtId="0" fontId="92" fillId="79" borderId="32" xfId="0" applyFont="1" applyFill="1" applyBorder="1" applyAlignment="1" applyProtection="1">
      <alignment horizontal="center" vertical="center" wrapText="1"/>
      <protection hidden="1"/>
    </xf>
    <xf numFmtId="0" fontId="92" fillId="80" borderId="33" xfId="0" applyFont="1" applyFill="1" applyBorder="1" applyAlignment="1" applyProtection="1">
      <alignment horizontal="center" vertical="center" wrapText="1"/>
      <protection hidden="1"/>
    </xf>
    <xf numFmtId="0" fontId="95" fillId="9" borderId="34" xfId="0" applyFont="1" applyFill="1" applyBorder="1" applyAlignment="1" applyProtection="1">
      <alignment horizontal="center" vertical="center"/>
      <protection hidden="1"/>
    </xf>
    <xf numFmtId="0" fontId="95" fillId="9" borderId="0" xfId="0" applyFont="1" applyFill="1" applyBorder="1" applyAlignment="1" applyProtection="1">
      <alignment horizontal="center" vertical="center"/>
      <protection hidden="1"/>
    </xf>
    <xf numFmtId="0" fontId="0" fillId="9" borderId="0" xfId="0" applyFill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93" fillId="46" borderId="11" xfId="0" applyFont="1" applyFill="1" applyBorder="1" applyAlignment="1" applyProtection="1">
      <alignment horizontal="center" vertical="center" wrapText="1"/>
      <protection hidden="1"/>
    </xf>
    <xf numFmtId="0" fontId="99" fillId="22" borderId="11" xfId="0" applyFont="1" applyFill="1" applyBorder="1" applyAlignment="1" applyProtection="1">
      <alignment horizontal="center" vertical="center" wrapText="1"/>
      <protection hidden="1"/>
    </xf>
    <xf numFmtId="0" fontId="93" fillId="21" borderId="20" xfId="0" applyFont="1" applyFill="1" applyBorder="1" applyAlignment="1" applyProtection="1">
      <alignment horizontal="center" vertical="center" wrapText="1"/>
      <protection hidden="1"/>
    </xf>
    <xf numFmtId="0" fontId="93" fillId="21" borderId="35" xfId="0" applyFont="1" applyFill="1" applyBorder="1" applyAlignment="1" applyProtection="1">
      <alignment horizontal="center" vertical="center" wrapText="1"/>
      <protection hidden="1"/>
    </xf>
    <xf numFmtId="0" fontId="93" fillId="21" borderId="21" xfId="0" applyFont="1" applyFill="1" applyBorder="1" applyAlignment="1" applyProtection="1">
      <alignment horizontal="center" vertical="center" wrapText="1"/>
      <protection hidden="1"/>
    </xf>
    <xf numFmtId="0" fontId="93" fillId="21" borderId="14" xfId="0" applyFont="1" applyFill="1" applyBorder="1" applyAlignment="1" applyProtection="1">
      <alignment horizontal="center" vertical="center" wrapText="1"/>
      <protection hidden="1"/>
    </xf>
    <xf numFmtId="0" fontId="93" fillId="21" borderId="22" xfId="0" applyFont="1" applyFill="1" applyBorder="1" applyAlignment="1" applyProtection="1">
      <alignment horizontal="center" vertical="center" wrapText="1"/>
      <protection hidden="1"/>
    </xf>
    <xf numFmtId="0" fontId="93" fillId="21" borderId="36" xfId="0" applyFont="1" applyFill="1" applyBorder="1" applyAlignment="1" applyProtection="1">
      <alignment horizontal="center" vertical="center" wrapText="1"/>
      <protection hidden="1"/>
    </xf>
    <xf numFmtId="0" fontId="96" fillId="0" borderId="37" xfId="0" applyFont="1" applyBorder="1" applyAlignment="1" applyProtection="1">
      <alignment horizontal="center" vertical="center"/>
      <protection hidden="1"/>
    </xf>
    <xf numFmtId="0" fontId="99" fillId="22" borderId="20" xfId="0" applyFont="1" applyFill="1" applyBorder="1" applyAlignment="1" applyProtection="1">
      <alignment horizontal="center" vertical="center" wrapText="1"/>
      <protection hidden="1"/>
    </xf>
    <xf numFmtId="0" fontId="99" fillId="22" borderId="21" xfId="0" applyFont="1" applyFill="1" applyBorder="1" applyAlignment="1" applyProtection="1">
      <alignment horizontal="center" vertical="center" wrapText="1"/>
      <protection hidden="1"/>
    </xf>
    <xf numFmtId="0" fontId="99" fillId="22" borderId="22" xfId="0" applyFont="1" applyFill="1" applyBorder="1" applyAlignment="1" applyProtection="1">
      <alignment horizontal="center" vertical="center" wrapText="1"/>
      <protection hidden="1"/>
    </xf>
    <xf numFmtId="0" fontId="93" fillId="0" borderId="14" xfId="0" applyFont="1" applyBorder="1" applyAlignment="1" applyProtection="1">
      <alignment horizontal="center" vertical="center" wrapText="1"/>
      <protection hidden="1"/>
    </xf>
    <xf numFmtId="0" fontId="93" fillId="22" borderId="20" xfId="0" applyFont="1" applyFill="1" applyBorder="1" applyAlignment="1" applyProtection="1">
      <alignment horizontal="center" vertical="center" wrapText="1"/>
      <protection hidden="1"/>
    </xf>
    <xf numFmtId="0" fontId="93" fillId="22" borderId="21" xfId="0" applyFont="1" applyFill="1" applyBorder="1" applyAlignment="1" applyProtection="1">
      <alignment horizontal="center" vertical="center" wrapText="1"/>
      <protection hidden="1"/>
    </xf>
    <xf numFmtId="0" fontId="93" fillId="22" borderId="22" xfId="0" applyFont="1" applyFill="1" applyBorder="1" applyAlignment="1" applyProtection="1">
      <alignment horizontal="center" vertical="center" wrapText="1"/>
      <protection hidden="1"/>
    </xf>
    <xf numFmtId="0" fontId="93" fillId="44" borderId="20" xfId="0" applyFont="1" applyFill="1" applyBorder="1" applyAlignment="1" applyProtection="1">
      <alignment horizontal="center" vertical="center" wrapText="1"/>
      <protection hidden="1"/>
    </xf>
    <xf numFmtId="0" fontId="93" fillId="44" borderId="21" xfId="0" applyFont="1" applyFill="1" applyBorder="1" applyAlignment="1" applyProtection="1">
      <alignment horizontal="center" vertical="center" wrapText="1"/>
      <protection hidden="1"/>
    </xf>
    <xf numFmtId="0" fontId="93" fillId="44" borderId="22" xfId="0" applyFont="1" applyFill="1" applyBorder="1" applyAlignment="1" applyProtection="1">
      <alignment horizontal="center" vertical="center" wrapText="1"/>
      <protection hidden="1"/>
    </xf>
    <xf numFmtId="0" fontId="93" fillId="46" borderId="20" xfId="0" applyFont="1" applyFill="1" applyBorder="1" applyAlignment="1" applyProtection="1">
      <alignment horizontal="center" vertical="center" wrapText="1"/>
      <protection hidden="1"/>
    </xf>
    <xf numFmtId="0" fontId="93" fillId="46" borderId="21" xfId="0" applyFont="1" applyFill="1" applyBorder="1" applyAlignment="1" applyProtection="1">
      <alignment horizontal="center" vertical="center" wrapText="1"/>
      <protection hidden="1"/>
    </xf>
    <xf numFmtId="0" fontId="93" fillId="46" borderId="22" xfId="0" applyFont="1" applyFill="1" applyBorder="1" applyAlignment="1" applyProtection="1">
      <alignment horizontal="center" vertical="center" wrapText="1"/>
      <protection hidden="1"/>
    </xf>
    <xf numFmtId="0" fontId="89" fillId="81" borderId="1" xfId="0" applyFont="1" applyFill="1" applyBorder="1" applyAlignment="1" applyProtection="1">
      <alignment horizontal="center" vertical="center"/>
      <protection hidden="1"/>
    </xf>
    <xf numFmtId="0" fontId="89" fillId="82" borderId="19" xfId="0" applyFont="1" applyFill="1" applyBorder="1" applyAlignment="1" applyProtection="1">
      <alignment horizontal="center" vertical="center"/>
      <protection hidden="1"/>
    </xf>
    <xf numFmtId="0" fontId="89" fillId="83" borderId="27" xfId="0" applyFont="1" applyFill="1" applyBorder="1" applyAlignment="1" applyProtection="1">
      <alignment horizontal="center" vertical="center"/>
      <protection hidden="1"/>
    </xf>
    <xf numFmtId="0" fontId="89" fillId="84" borderId="17" xfId="0" applyFont="1" applyFill="1" applyBorder="1" applyAlignment="1" applyProtection="1">
      <alignment horizontal="center" vertical="center"/>
      <protection hidden="1"/>
    </xf>
    <xf numFmtId="0" fontId="89" fillId="85" borderId="33" xfId="0" applyFont="1" applyFill="1" applyBorder="1" applyAlignment="1" applyProtection="1">
      <alignment horizontal="center" vertical="center"/>
      <protection hidden="1"/>
    </xf>
    <xf numFmtId="0" fontId="89" fillId="86" borderId="32" xfId="0" applyFont="1" applyFill="1" applyBorder="1" applyAlignment="1" applyProtection="1">
      <alignment horizontal="center" vertical="center"/>
      <protection hidden="1"/>
    </xf>
    <xf numFmtId="0" fontId="100" fillId="0" borderId="19" xfId="0" applyFont="1" applyBorder="1" applyAlignment="1" applyProtection="1">
      <alignment horizontal="center" vertical="center"/>
      <protection hidden="1"/>
    </xf>
    <xf numFmtId="0" fontId="100" fillId="0" borderId="27" xfId="0" applyFont="1" applyBorder="1" applyAlignment="1" applyProtection="1">
      <alignment horizontal="center" vertical="center"/>
      <protection hidden="1"/>
    </xf>
    <xf numFmtId="0" fontId="93" fillId="23" borderId="20" xfId="0" applyFont="1" applyFill="1" applyBorder="1" applyAlignment="1" applyProtection="1">
      <alignment horizontal="center" vertical="center" wrapText="1"/>
      <protection hidden="1"/>
    </xf>
    <xf numFmtId="0" fontId="93" fillId="23" borderId="21" xfId="0" applyFont="1" applyFill="1" applyBorder="1" applyAlignment="1" applyProtection="1">
      <alignment horizontal="center" vertical="center" wrapText="1"/>
      <protection hidden="1"/>
    </xf>
    <xf numFmtId="0" fontId="93" fillId="23" borderId="22" xfId="0" applyFont="1" applyFill="1" applyBorder="1" applyAlignment="1" applyProtection="1">
      <alignment horizontal="center" vertical="center" wrapText="1"/>
      <protection hidden="1"/>
    </xf>
    <xf numFmtId="0" fontId="99" fillId="46" borderId="11" xfId="0" applyFont="1" applyFill="1" applyBorder="1" applyAlignment="1" applyProtection="1">
      <alignment horizontal="center" vertical="center"/>
      <protection hidden="1"/>
    </xf>
    <xf numFmtId="0" fontId="89" fillId="87" borderId="11" xfId="0" applyFont="1" applyFill="1" applyBorder="1" applyAlignment="1" applyProtection="1">
      <alignment horizontal="center" vertical="center" wrapText="1"/>
      <protection hidden="1"/>
    </xf>
    <xf numFmtId="0" fontId="89" fillId="88" borderId="11" xfId="0" applyFont="1" applyFill="1" applyBorder="1" applyAlignment="1" applyProtection="1">
      <alignment horizontal="center" vertical="center"/>
      <protection hidden="1"/>
    </xf>
    <xf numFmtId="0" fontId="89" fillId="89" borderId="11" xfId="0" applyFont="1" applyFill="1" applyBorder="1" applyAlignment="1" applyProtection="1">
      <alignment horizontal="center" vertical="center"/>
      <protection hidden="1"/>
    </xf>
    <xf numFmtId="0" fontId="8" fillId="90" borderId="17" xfId="33" applyFont="1" applyFill="1" applyBorder="1" applyAlignment="1" applyProtection="1">
      <alignment horizontal="center" vertical="center" wrapText="1"/>
      <protection hidden="1"/>
    </xf>
    <xf numFmtId="0" fontId="8" fillId="91" borderId="33" xfId="33" applyFont="1" applyFill="1" applyBorder="1" applyAlignment="1" applyProtection="1">
      <alignment horizontal="center" vertical="center" wrapText="1"/>
      <protection hidden="1"/>
    </xf>
    <xf numFmtId="0" fontId="89" fillId="92" borderId="11" xfId="0" applyFont="1" applyFill="1" applyBorder="1" applyAlignment="1" applyProtection="1">
      <alignment horizontal="center" vertical="center" wrapText="1"/>
      <protection hidden="1"/>
    </xf>
    <xf numFmtId="0" fontId="100" fillId="0" borderId="30" xfId="0" applyFont="1" applyBorder="1" applyAlignment="1" applyProtection="1">
      <alignment horizontal="center" vertical="center"/>
      <protection hidden="1"/>
    </xf>
    <xf numFmtId="0" fontId="100" fillId="0" borderId="31" xfId="0" applyFont="1" applyBorder="1" applyAlignment="1" applyProtection="1">
      <alignment horizontal="center" vertical="center"/>
      <protection hidden="1"/>
    </xf>
    <xf numFmtId="0" fontId="100" fillId="0" borderId="24" xfId="0" applyFont="1" applyBorder="1" applyAlignment="1" applyProtection="1">
      <alignment horizontal="center" vertical="center"/>
      <protection hidden="1"/>
    </xf>
    <xf numFmtId="0" fontId="100" fillId="0" borderId="18" xfId="0" applyFont="1" applyBorder="1" applyAlignment="1" applyProtection="1">
      <alignment horizontal="center" vertical="center"/>
      <protection hidden="1"/>
    </xf>
    <xf numFmtId="0" fontId="100" fillId="0" borderId="0" xfId="0" applyFont="1" applyBorder="1" applyAlignment="1" applyProtection="1">
      <alignment horizontal="center" vertical="center"/>
      <protection hidden="1"/>
    </xf>
    <xf numFmtId="0" fontId="100" fillId="0" borderId="15" xfId="0" applyFont="1" applyBorder="1" applyAlignment="1" applyProtection="1">
      <alignment horizontal="center" vertical="center"/>
      <protection hidden="1"/>
    </xf>
    <xf numFmtId="0" fontId="100" fillId="0" borderId="38" xfId="0" applyFont="1" applyBorder="1" applyAlignment="1" applyProtection="1">
      <alignment horizontal="center"/>
      <protection hidden="1"/>
    </xf>
    <xf numFmtId="0" fontId="100" fillId="0" borderId="27" xfId="0" applyFont="1" applyBorder="1" applyAlignment="1" applyProtection="1">
      <alignment horizontal="center"/>
      <protection hidden="1"/>
    </xf>
    <xf numFmtId="0" fontId="98" fillId="0" borderId="30" xfId="0" applyFont="1" applyBorder="1" applyAlignment="1" applyProtection="1">
      <alignment horizontal="center" vertical="center" textRotation="90"/>
      <protection hidden="1"/>
    </xf>
    <xf numFmtId="0" fontId="98" fillId="0" borderId="18" xfId="0" applyFont="1" applyBorder="1" applyAlignment="1" applyProtection="1">
      <alignment horizontal="center" vertical="center" textRotation="90"/>
      <protection hidden="1"/>
    </xf>
    <xf numFmtId="0" fontId="98" fillId="0" borderId="0" xfId="0" applyFont="1" applyBorder="1" applyAlignment="1" applyProtection="1">
      <alignment horizontal="center" vertical="center" textRotation="90"/>
      <protection hidden="1"/>
    </xf>
    <xf numFmtId="0" fontId="98" fillId="0" borderId="39" xfId="0" applyFont="1" applyBorder="1" applyAlignment="1" applyProtection="1">
      <alignment horizontal="center" vertical="center" textRotation="90"/>
      <protection hidden="1"/>
    </xf>
    <xf numFmtId="0" fontId="100" fillId="0" borderId="40" xfId="0" applyFont="1" applyBorder="1" applyAlignment="1" applyProtection="1">
      <alignment horizontal="center" vertical="center"/>
      <protection hidden="1"/>
    </xf>
    <xf numFmtId="0" fontId="94" fillId="93" borderId="20" xfId="0" applyFont="1" applyFill="1" applyBorder="1" applyAlignment="1" applyProtection="1">
      <alignment horizontal="center" vertical="center"/>
      <protection hidden="1"/>
    </xf>
    <xf numFmtId="0" fontId="94" fillId="93" borderId="21" xfId="0" applyFont="1" applyFill="1" applyBorder="1" applyAlignment="1" applyProtection="1">
      <alignment horizontal="center" vertical="center"/>
      <protection hidden="1"/>
    </xf>
    <xf numFmtId="0" fontId="94" fillId="93" borderId="22" xfId="0" applyFont="1" applyFill="1" applyBorder="1" applyAlignment="1" applyProtection="1">
      <alignment horizontal="center" vertical="center"/>
      <protection hidden="1"/>
    </xf>
    <xf numFmtId="0" fontId="94" fillId="93" borderId="11" xfId="0" applyFont="1" applyFill="1" applyBorder="1" applyAlignment="1" applyProtection="1">
      <alignment horizontal="center" vertical="center"/>
      <protection hidden="1"/>
    </xf>
    <xf numFmtId="0" fontId="94" fillId="93" borderId="34" xfId="0" applyFont="1" applyFill="1" applyBorder="1" applyAlignment="1" applyProtection="1">
      <alignment horizontal="center" vertical="center"/>
      <protection hidden="1"/>
    </xf>
    <xf numFmtId="0" fontId="94" fillId="93" borderId="29" xfId="0" applyFont="1" applyFill="1" applyBorder="1" applyAlignment="1" applyProtection="1">
      <alignment horizontal="center" vertical="center"/>
      <protection hidden="1"/>
    </xf>
    <xf numFmtId="0" fontId="94" fillId="93" borderId="37" xfId="0" applyFont="1" applyFill="1" applyBorder="1" applyAlignment="1" applyProtection="1">
      <alignment horizontal="center" vertical="center"/>
      <protection hidden="1"/>
    </xf>
    <xf numFmtId="0" fontId="94" fillId="93" borderId="41" xfId="0" applyFont="1" applyFill="1" applyBorder="1" applyAlignment="1" applyProtection="1">
      <alignment horizontal="center" vertical="center"/>
      <protection hidden="1"/>
    </xf>
    <xf numFmtId="0" fontId="100" fillId="0" borderId="42" xfId="0" applyFont="1" applyBorder="1" applyAlignment="1" applyProtection="1">
      <alignment horizontal="center"/>
      <protection hidden="1"/>
    </xf>
    <xf numFmtId="0" fontId="100" fillId="0" borderId="43" xfId="0" applyFont="1" applyBorder="1" applyAlignment="1" applyProtection="1">
      <alignment horizontal="center"/>
      <protection hidden="1"/>
    </xf>
    <xf numFmtId="0" fontId="93" fillId="46" borderId="11" xfId="0" applyFont="1" applyFill="1" applyBorder="1" applyAlignment="1" applyProtection="1">
      <alignment horizontal="center" vertical="center"/>
      <protection hidden="1"/>
    </xf>
    <xf numFmtId="0" fontId="93" fillId="24" borderId="11" xfId="0" applyFont="1" applyFill="1" applyBorder="1" applyAlignment="1" applyProtection="1">
      <alignment horizontal="center" vertical="center" wrapText="1"/>
      <protection hidden="1"/>
    </xf>
    <xf numFmtId="0" fontId="93" fillId="25" borderId="11" xfId="0" applyFont="1" applyFill="1" applyBorder="1" applyAlignment="1" applyProtection="1">
      <alignment horizontal="center" vertical="center" wrapText="1"/>
      <protection hidden="1"/>
    </xf>
    <xf numFmtId="0" fontId="88" fillId="94" borderId="17" xfId="0" applyFont="1" applyFill="1" applyBorder="1" applyAlignment="1" applyProtection="1">
      <alignment horizontal="center" vertical="center" wrapText="1"/>
      <protection hidden="1"/>
    </xf>
    <xf numFmtId="0" fontId="88" fillId="95" borderId="32" xfId="0" applyFont="1" applyFill="1" applyBorder="1" applyAlignment="1" applyProtection="1">
      <alignment horizontal="center" vertical="center" wrapText="1"/>
      <protection hidden="1"/>
    </xf>
    <xf numFmtId="0" fontId="88" fillId="96" borderId="33" xfId="0" applyFont="1" applyFill="1" applyBorder="1" applyAlignment="1" applyProtection="1">
      <alignment horizontal="center" vertical="center" wrapText="1"/>
      <protection hidden="1"/>
    </xf>
    <xf numFmtId="165" fontId="110" fillId="46" borderId="20" xfId="0" applyNumberFormat="1" applyFont="1" applyFill="1" applyBorder="1" applyAlignment="1" applyProtection="1">
      <alignment horizontal="center" vertical="center" wrapText="1"/>
      <protection hidden="1"/>
    </xf>
    <xf numFmtId="165" fontId="110" fillId="46" borderId="21" xfId="0" applyNumberFormat="1" applyFont="1" applyFill="1" applyBorder="1" applyAlignment="1" applyProtection="1">
      <alignment horizontal="center" vertical="center" wrapText="1"/>
      <protection hidden="1"/>
    </xf>
    <xf numFmtId="165" fontId="110" fillId="46" borderId="22" xfId="0" applyNumberFormat="1" applyFont="1" applyFill="1" applyBorder="1" applyAlignment="1" applyProtection="1">
      <alignment horizontal="center" vertical="center" wrapText="1"/>
      <protection hidden="1"/>
    </xf>
    <xf numFmtId="0" fontId="93" fillId="45" borderId="35" xfId="0" applyFont="1" applyFill="1" applyBorder="1" applyAlignment="1" applyProtection="1">
      <alignment horizontal="center" vertical="center" wrapText="1"/>
      <protection hidden="1"/>
    </xf>
    <xf numFmtId="0" fontId="93" fillId="45" borderId="29" xfId="0" applyFont="1" applyFill="1" applyBorder="1" applyAlignment="1" applyProtection="1">
      <alignment horizontal="center" vertical="center" wrapText="1"/>
      <protection hidden="1"/>
    </xf>
    <xf numFmtId="0" fontId="93" fillId="45" borderId="14" xfId="0" applyFont="1" applyFill="1" applyBorder="1" applyAlignment="1" applyProtection="1">
      <alignment horizontal="center" vertical="center" wrapText="1"/>
      <protection hidden="1"/>
    </xf>
    <xf numFmtId="0" fontId="93" fillId="45" borderId="16" xfId="0" applyFont="1" applyFill="1" applyBorder="1" applyAlignment="1" applyProtection="1">
      <alignment horizontal="center" vertical="center" wrapText="1"/>
      <protection hidden="1"/>
    </xf>
    <xf numFmtId="0" fontId="93" fillId="45" borderId="36" xfId="0" applyFont="1" applyFill="1" applyBorder="1" applyAlignment="1" applyProtection="1">
      <alignment horizontal="center" vertical="center" wrapText="1"/>
      <protection hidden="1"/>
    </xf>
    <xf numFmtId="0" fontId="93" fillId="45" borderId="41" xfId="0" applyFont="1" applyFill="1" applyBorder="1" applyAlignment="1" applyProtection="1">
      <alignment horizontal="center" vertical="center" wrapText="1"/>
      <protection hidden="1"/>
    </xf>
    <xf numFmtId="0" fontId="93" fillId="22" borderId="35" xfId="0" applyFont="1" applyFill="1" applyBorder="1" applyAlignment="1" applyProtection="1">
      <alignment horizontal="center" vertical="center" wrapText="1"/>
      <protection hidden="1"/>
    </xf>
    <xf numFmtId="0" fontId="93" fillId="22" borderId="29" xfId="0" applyFont="1" applyFill="1" applyBorder="1" applyAlignment="1" applyProtection="1">
      <alignment horizontal="center" vertical="center" wrapText="1"/>
      <protection hidden="1"/>
    </xf>
    <xf numFmtId="0" fontId="93" fillId="45" borderId="20" xfId="0" applyFont="1" applyFill="1" applyBorder="1" applyAlignment="1" applyProtection="1">
      <alignment horizontal="center" vertical="center" wrapText="1"/>
      <protection hidden="1"/>
    </xf>
    <xf numFmtId="0" fontId="93" fillId="45" borderId="22" xfId="0" applyFont="1" applyFill="1" applyBorder="1" applyAlignment="1" applyProtection="1">
      <alignment horizontal="center" vertical="center" wrapText="1"/>
      <protection hidden="1"/>
    </xf>
    <xf numFmtId="0" fontId="93" fillId="45" borderId="11" xfId="0" applyFont="1" applyFill="1" applyBorder="1" applyAlignment="1" applyProtection="1">
      <alignment horizontal="center" vertical="center" wrapText="1"/>
      <protection hidden="1"/>
    </xf>
    <xf numFmtId="0" fontId="93" fillId="21" borderId="17" xfId="0" applyFont="1" applyFill="1" applyBorder="1" applyAlignment="1" applyProtection="1">
      <alignment horizontal="center" vertical="center" wrapText="1"/>
      <protection hidden="1"/>
    </xf>
    <xf numFmtId="0" fontId="93" fillId="21" borderId="11" xfId="0" applyFont="1" applyFill="1" applyBorder="1" applyAlignment="1" applyProtection="1">
      <alignment horizontal="center" vertical="center" wrapText="1"/>
      <protection hidden="1"/>
    </xf>
    <xf numFmtId="2" fontId="93" fillId="21" borderId="11" xfId="0" applyNumberFormat="1" applyFont="1" applyFill="1" applyBorder="1" applyAlignment="1" applyProtection="1">
      <alignment horizontal="center" vertical="center" wrapText="1"/>
      <protection hidden="1"/>
    </xf>
    <xf numFmtId="0" fontId="111" fillId="21" borderId="20" xfId="0" applyFont="1" applyFill="1" applyBorder="1" applyAlignment="1" applyProtection="1">
      <alignment horizontal="center" vertical="center" wrapText="1"/>
      <protection hidden="1"/>
    </xf>
    <xf numFmtId="0" fontId="111" fillId="21" borderId="21" xfId="0" applyFont="1" applyFill="1" applyBorder="1" applyAlignment="1" applyProtection="1">
      <alignment horizontal="center" vertical="center" wrapText="1"/>
      <protection hidden="1"/>
    </xf>
    <xf numFmtId="0" fontId="111" fillId="21" borderId="22" xfId="0" applyFont="1" applyFill="1" applyBorder="1" applyAlignment="1" applyProtection="1">
      <alignment horizontal="center" vertical="center" wrapText="1"/>
      <protection hidden="1"/>
    </xf>
    <xf numFmtId="0" fontId="99" fillId="0" borderId="0" xfId="0" applyFont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95" fillId="0" borderId="16" xfId="0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112" fillId="0" borderId="31" xfId="0" applyFont="1" applyBorder="1" applyAlignment="1">
      <alignment horizontal="center" vertical="center" wrapText="1"/>
    </xf>
    <xf numFmtId="0" fontId="112" fillId="0" borderId="0" xfId="0" applyFont="1" applyBorder="1" applyAlignment="1">
      <alignment horizontal="center" vertical="center" wrapText="1"/>
    </xf>
    <xf numFmtId="0" fontId="113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ланк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31">
    <dxf>
      <border>
        <left/>
        <right/>
        <top style="thin"/>
        <bottom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fill>
        <patternFill patternType="lightVertical">
          <bgColor theme="9" tint="-0.24993999302387238"/>
        </patternFill>
      </fill>
    </dxf>
    <dxf>
      <fill>
        <patternFill patternType="lightVertical">
          <bgColor theme="9" tint="-0.24993999302387238"/>
        </patternFill>
      </fill>
    </dxf>
    <dxf>
      <fill>
        <patternFill patternType="lightVertical">
          <bgColor theme="9" tint="-0.24993999302387238"/>
        </patternFill>
      </fill>
    </dxf>
    <dxf>
      <fill>
        <patternFill patternType="lightVertical">
          <bgColor theme="9" tint="-0.24993999302387238"/>
        </patternFill>
      </fill>
    </dxf>
    <dxf>
      <fill>
        <patternFill patternType="lightVertical">
          <bgColor theme="9" tint="-0.24993999302387238"/>
        </patternFill>
      </fill>
    </dxf>
    <dxf>
      <fill>
        <patternFill patternType="lightVertical">
          <bgColor theme="9"/>
        </patternFill>
      </fill>
    </dxf>
    <dxf>
      <fill>
        <patternFill patternType="lightVertical">
          <bgColor theme="9" tint="-0.24993999302387238"/>
        </patternFill>
      </fill>
    </dxf>
    <dxf>
      <fill>
        <patternFill patternType="lightVertical">
          <bgColor theme="9" tint="-0.24993999302387238"/>
        </patternFill>
      </fill>
    </dxf>
    <dxf>
      <border>
        <left/>
        <right/>
        <top style="thin"/>
        <bottom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fill>
        <patternFill patternType="lightVertical">
          <bgColor theme="9" tint="-0.24993999302387238"/>
        </patternFill>
      </fill>
    </dxf>
    <dxf>
      <fill>
        <patternFill patternType="lightVertical">
          <bgColor theme="9" tint="-0.24993999302387238"/>
        </patternFill>
      </fill>
    </dxf>
    <dxf>
      <fill>
        <patternFill patternType="lightVertical">
          <bgColor theme="9" tint="-0.24993999302387238"/>
        </patternFill>
      </fill>
    </dxf>
    <dxf>
      <fill>
        <patternFill patternType="lightVertical">
          <bgColor theme="9" tint="-0.24993999302387238"/>
        </patternFill>
      </fill>
    </dxf>
    <dxf>
      <fill>
        <patternFill patternType="lightVertical">
          <bgColor theme="9" tint="-0.24993999302387238"/>
        </patternFill>
      </fill>
    </dxf>
    <dxf>
      <fill>
        <patternFill patternType="lightVertical">
          <bgColor theme="9"/>
        </patternFill>
      </fill>
    </dxf>
    <dxf>
      <fill>
        <patternFill patternType="lightVertical">
          <bgColor theme="9" tint="-0.24993999302387238"/>
        </patternFill>
      </fill>
    </dxf>
    <dxf>
      <fill>
        <patternFill patternType="lightVertical">
          <bgColor theme="9" tint="-0.24993999302387238"/>
        </patternFill>
      </fill>
    </dxf>
    <dxf>
      <border>
        <left/>
        <right/>
        <top style="thin"/>
        <bottom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fill>
        <patternFill patternType="lightVertical">
          <bgColor theme="9" tint="-0.24993999302387238"/>
        </patternFill>
      </fill>
    </dxf>
    <dxf>
      <fill>
        <patternFill patternType="lightVertical">
          <bgColor theme="9" tint="-0.24993999302387238"/>
        </patternFill>
      </fill>
    </dxf>
    <dxf>
      <fill>
        <patternFill patternType="lightVertical">
          <bgColor theme="9" tint="-0.24993999302387238"/>
        </patternFill>
      </fill>
    </dxf>
    <dxf>
      <fill>
        <patternFill patternType="lightVertical">
          <bgColor theme="9" tint="-0.24993999302387238"/>
        </patternFill>
      </fill>
    </dxf>
    <dxf>
      <fill>
        <patternFill patternType="lightVertical">
          <bgColor theme="9" tint="-0.24993999302387238"/>
        </patternFill>
      </fill>
    </dxf>
    <dxf>
      <fill>
        <patternFill patternType="lightVertical">
          <bgColor theme="9"/>
        </patternFill>
      </fill>
    </dxf>
    <dxf>
      <fill>
        <patternFill patternType="lightVertical">
          <bgColor theme="9" tint="-0.24993999302387238"/>
        </patternFill>
      </fill>
    </dxf>
    <dxf>
      <fill>
        <patternFill patternType="lightVertical">
          <bgColor theme="9" tint="-0.24993999302387238"/>
        </patternFill>
      </fill>
    </dxf>
    <dxf>
      <border>
        <left/>
        <right/>
        <top style="thin"/>
        <bottom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fill>
        <patternFill patternType="lightVertical">
          <bgColor theme="9" tint="-0.24993999302387238"/>
        </patternFill>
      </fill>
    </dxf>
    <dxf>
      <fill>
        <patternFill patternType="lightVertical">
          <bgColor theme="9" tint="-0.24993999302387238"/>
        </patternFill>
      </fill>
    </dxf>
    <dxf>
      <fill>
        <patternFill patternType="lightVertical">
          <bgColor theme="9" tint="-0.24993999302387238"/>
        </patternFill>
      </fill>
    </dxf>
    <dxf>
      <fill>
        <patternFill patternType="lightVertical">
          <bgColor theme="9" tint="-0.24993999302387238"/>
        </patternFill>
      </fill>
    </dxf>
    <dxf>
      <fill>
        <patternFill patternType="lightVertical">
          <bgColor theme="9" tint="-0.24993999302387238"/>
        </patternFill>
      </fill>
    </dxf>
    <dxf>
      <fill>
        <patternFill patternType="lightVertical">
          <bgColor theme="9"/>
        </patternFill>
      </fill>
    </dxf>
    <dxf>
      <fill>
        <patternFill patternType="lightVertical">
          <bgColor theme="9" tint="-0.24993999302387238"/>
        </patternFill>
      </fill>
    </dxf>
    <dxf>
      <fill>
        <patternFill patternType="lightVertical">
          <bgColor theme="9" tint="-0.24993999302387238"/>
        </patternFill>
      </fill>
    </dxf>
    <dxf>
      <border>
        <left/>
        <right/>
        <top style="thin"/>
        <bottom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fill>
        <patternFill patternType="lightVertical">
          <bgColor theme="9" tint="-0.24993999302387238"/>
        </patternFill>
      </fill>
    </dxf>
    <dxf>
      <fill>
        <patternFill patternType="lightVertical">
          <bgColor theme="9" tint="-0.24993999302387238"/>
        </patternFill>
      </fill>
    </dxf>
    <dxf>
      <fill>
        <patternFill patternType="lightVertical">
          <bgColor theme="9" tint="-0.24993999302387238"/>
        </patternFill>
      </fill>
    </dxf>
    <dxf>
      <fill>
        <patternFill patternType="lightVertical">
          <bgColor theme="9" tint="-0.24993999302387238"/>
        </patternFill>
      </fill>
    </dxf>
    <dxf>
      <fill>
        <patternFill patternType="lightVertical">
          <bgColor theme="9" tint="-0.24993999302387238"/>
        </patternFill>
      </fill>
    </dxf>
    <dxf>
      <fill>
        <patternFill patternType="lightVertical">
          <bgColor theme="9"/>
        </patternFill>
      </fill>
    </dxf>
    <dxf>
      <fill>
        <patternFill patternType="lightVertical">
          <bgColor theme="9" tint="-0.24993999302387238"/>
        </patternFill>
      </fill>
    </dxf>
    <dxf>
      <fill>
        <patternFill patternType="lightVertical">
          <bgColor theme="9" tint="-0.24993999302387238"/>
        </patternFill>
      </fill>
    </dxf>
    <dxf>
      <border>
        <left/>
        <right/>
        <top style="thin"/>
        <bottom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fill>
        <patternFill patternType="lightVertical">
          <bgColor theme="9" tint="-0.24993999302387238"/>
        </patternFill>
      </fill>
    </dxf>
    <dxf>
      <fill>
        <patternFill patternType="lightVertical">
          <bgColor theme="9" tint="-0.24993999302387238"/>
        </patternFill>
      </fill>
    </dxf>
    <dxf>
      <fill>
        <patternFill patternType="lightVertical">
          <bgColor theme="9" tint="-0.24993999302387238"/>
        </patternFill>
      </fill>
    </dxf>
    <dxf>
      <fill>
        <patternFill patternType="lightVertical">
          <bgColor theme="9" tint="-0.24993999302387238"/>
        </patternFill>
      </fill>
    </dxf>
    <dxf>
      <fill>
        <patternFill patternType="lightVertical">
          <bgColor theme="9" tint="-0.24993999302387238"/>
        </patternFill>
      </fill>
    </dxf>
    <dxf>
      <fill>
        <patternFill patternType="lightVertical">
          <bgColor theme="9"/>
        </patternFill>
      </fill>
    </dxf>
    <dxf>
      <fill>
        <patternFill patternType="lightVertical">
          <bgColor theme="9" tint="-0.24993999302387238"/>
        </patternFill>
      </fill>
    </dxf>
    <dxf>
      <fill>
        <patternFill patternType="lightVertical">
          <bgColor theme="9" tint="-0.24993999302387238"/>
        </patternFill>
      </fill>
    </dxf>
    <dxf>
      <border>
        <left/>
        <right/>
        <top style="thin"/>
        <bottom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fill>
        <patternFill patternType="lightVertical">
          <bgColor theme="9" tint="-0.24993999302387238"/>
        </patternFill>
      </fill>
    </dxf>
    <dxf>
      <fill>
        <patternFill patternType="lightVertical">
          <bgColor theme="9" tint="-0.24993999302387238"/>
        </patternFill>
      </fill>
    </dxf>
    <dxf>
      <fill>
        <patternFill patternType="lightVertical">
          <bgColor theme="9" tint="-0.24993999302387238"/>
        </patternFill>
      </fill>
    </dxf>
    <dxf>
      <fill>
        <patternFill patternType="lightVertical">
          <bgColor theme="9" tint="-0.24993999302387238"/>
        </patternFill>
      </fill>
    </dxf>
    <dxf>
      <fill>
        <patternFill patternType="lightVertical">
          <bgColor theme="9" tint="-0.24993999302387238"/>
        </patternFill>
      </fill>
    </dxf>
    <dxf>
      <fill>
        <patternFill patternType="lightVertical">
          <bgColor theme="9"/>
        </patternFill>
      </fill>
    </dxf>
    <dxf>
      <fill>
        <patternFill patternType="lightVertical">
          <bgColor theme="9" tint="-0.24993999302387238"/>
        </patternFill>
      </fill>
    </dxf>
    <dxf>
      <fill>
        <patternFill patternType="lightVertical">
          <bgColor theme="9" tint="-0.24993999302387238"/>
        </patternFill>
      </fill>
    </dxf>
    <dxf>
      <border>
        <left/>
        <right/>
        <top style="thin"/>
        <bottom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fill>
        <patternFill patternType="lightVertical">
          <bgColor theme="9" tint="-0.24993999302387238"/>
        </patternFill>
      </fill>
    </dxf>
    <dxf>
      <fill>
        <patternFill patternType="lightVertical">
          <bgColor theme="9" tint="-0.24993999302387238"/>
        </patternFill>
      </fill>
    </dxf>
    <dxf>
      <fill>
        <patternFill patternType="lightVertical">
          <bgColor theme="9" tint="-0.24993999302387238"/>
        </patternFill>
      </fill>
    </dxf>
    <dxf>
      <fill>
        <patternFill patternType="lightVertical">
          <bgColor theme="9" tint="-0.24993999302387238"/>
        </patternFill>
      </fill>
    </dxf>
    <dxf>
      <fill>
        <patternFill patternType="lightVertical">
          <bgColor theme="9" tint="-0.24993999302387238"/>
        </patternFill>
      </fill>
    </dxf>
    <dxf>
      <fill>
        <patternFill patternType="lightVertical">
          <bgColor theme="9"/>
        </patternFill>
      </fill>
    </dxf>
    <dxf>
      <fill>
        <patternFill patternType="lightVertical">
          <bgColor theme="9" tint="-0.24993999302387238"/>
        </patternFill>
      </fill>
    </dxf>
    <dxf>
      <fill>
        <patternFill patternType="lightVertical">
          <bgColor theme="9" tint="-0.24993999302387238"/>
        </patternFill>
      </fill>
    </dxf>
    <dxf>
      <border>
        <left/>
        <right/>
        <top style="thin"/>
        <bottom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fill>
        <patternFill patternType="lightVertical">
          <bgColor theme="9" tint="-0.24993999302387238"/>
        </patternFill>
      </fill>
    </dxf>
    <dxf>
      <fill>
        <patternFill patternType="lightVertical">
          <bgColor theme="9" tint="-0.24993999302387238"/>
        </patternFill>
      </fill>
    </dxf>
    <dxf>
      <fill>
        <patternFill patternType="lightVertical">
          <bgColor theme="9" tint="-0.24993999302387238"/>
        </patternFill>
      </fill>
    </dxf>
    <dxf>
      <fill>
        <patternFill patternType="lightVertical">
          <bgColor theme="9" tint="-0.24993999302387238"/>
        </patternFill>
      </fill>
    </dxf>
    <dxf>
      <fill>
        <patternFill patternType="lightVertical">
          <bgColor theme="9" tint="-0.24993999302387238"/>
        </patternFill>
      </fill>
    </dxf>
    <dxf>
      <fill>
        <patternFill patternType="lightVertical">
          <bgColor theme="9"/>
        </patternFill>
      </fill>
    </dxf>
    <dxf>
      <fill>
        <patternFill patternType="lightVertical">
          <bgColor theme="9" tint="-0.24993999302387238"/>
        </patternFill>
      </fill>
    </dxf>
    <dxf>
      <fill>
        <patternFill patternType="lightVertical">
          <bgColor theme="9" tint="-0.24993999302387238"/>
        </patternFill>
      </fill>
    </dxf>
    <dxf>
      <border>
        <left/>
        <right/>
        <top style="thin"/>
        <bottom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fill>
        <patternFill patternType="lightVertical">
          <bgColor theme="9" tint="-0.24993999302387238"/>
        </patternFill>
      </fill>
    </dxf>
    <dxf>
      <fill>
        <patternFill patternType="lightVertical">
          <bgColor theme="9" tint="-0.24993999302387238"/>
        </patternFill>
      </fill>
    </dxf>
    <dxf>
      <fill>
        <patternFill patternType="lightVertical">
          <bgColor theme="9" tint="-0.24993999302387238"/>
        </patternFill>
      </fill>
    </dxf>
    <dxf>
      <fill>
        <patternFill patternType="lightVertical">
          <bgColor theme="9" tint="-0.24993999302387238"/>
        </patternFill>
      </fill>
    </dxf>
    <dxf>
      <fill>
        <patternFill patternType="lightVertical">
          <bgColor theme="9" tint="-0.24993999302387238"/>
        </patternFill>
      </fill>
    </dxf>
    <dxf>
      <fill>
        <patternFill patternType="lightVertical">
          <bgColor theme="9"/>
        </patternFill>
      </fill>
    </dxf>
    <dxf>
      <fill>
        <patternFill patternType="lightVertical">
          <bgColor theme="9" tint="-0.24993999302387238"/>
        </patternFill>
      </fill>
    </dxf>
    <dxf>
      <fill>
        <patternFill patternType="lightVertical">
          <bgColor theme="9" tint="-0.24993999302387238"/>
        </patternFill>
      </fill>
    </dxf>
    <dxf>
      <border>
        <top style="thin">
          <color rgb="FF000000"/>
        </top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2.emf" /><Relationship Id="rId3" Type="http://schemas.openxmlformats.org/officeDocument/2006/relationships/image" Target="../media/image13.emf" /><Relationship Id="rId4" Type="http://schemas.openxmlformats.org/officeDocument/2006/relationships/image" Target="../media/image8.emf" /><Relationship Id="rId5" Type="http://schemas.openxmlformats.org/officeDocument/2006/relationships/image" Target="../media/image9.emf" /><Relationship Id="rId6" Type="http://schemas.openxmlformats.org/officeDocument/2006/relationships/image" Target="../media/image10.emf" /><Relationship Id="rId7" Type="http://schemas.openxmlformats.org/officeDocument/2006/relationships/image" Target="../media/image5.emf" /><Relationship Id="rId8" Type="http://schemas.openxmlformats.org/officeDocument/2006/relationships/image" Target="../media/image1.emf" /><Relationship Id="rId9" Type="http://schemas.openxmlformats.org/officeDocument/2006/relationships/image" Target="../media/image4.emf" /><Relationship Id="rId10" Type="http://schemas.openxmlformats.org/officeDocument/2006/relationships/image" Target="../media/image7.emf" /><Relationship Id="rId1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15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32.png" /><Relationship Id="rId2" Type="http://schemas.openxmlformats.org/officeDocument/2006/relationships/image" Target="../media/image33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Relationship Id="rId2" Type="http://schemas.openxmlformats.org/officeDocument/2006/relationships/image" Target="../media/image17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Relationship Id="rId2" Type="http://schemas.openxmlformats.org/officeDocument/2006/relationships/image" Target="../media/image19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Relationship Id="rId2" Type="http://schemas.openxmlformats.org/officeDocument/2006/relationships/image" Target="../media/image2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2.png" /><Relationship Id="rId2" Type="http://schemas.openxmlformats.org/officeDocument/2006/relationships/image" Target="../media/image23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Relationship Id="rId2" Type="http://schemas.openxmlformats.org/officeDocument/2006/relationships/image" Target="../media/image25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6.png" /><Relationship Id="rId2" Type="http://schemas.openxmlformats.org/officeDocument/2006/relationships/image" Target="../media/image27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8.png" /><Relationship Id="rId2" Type="http://schemas.openxmlformats.org/officeDocument/2006/relationships/image" Target="../media/image29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30.png" /><Relationship Id="rId2" Type="http://schemas.openxmlformats.org/officeDocument/2006/relationships/image" Target="../media/image3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4</xdr:row>
      <xdr:rowOff>0</xdr:rowOff>
    </xdr:from>
    <xdr:to>
      <xdr:col>27</xdr:col>
      <xdr:colOff>47625</xdr:colOff>
      <xdr:row>5</xdr:row>
      <xdr:rowOff>9525</xdr:rowOff>
    </xdr:to>
    <xdr:pic>
      <xdr:nvPicPr>
        <xdr:cNvPr id="1" name="ComboBox1" descr="ОШИБК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1343025"/>
          <a:ext cx="69723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8</xdr:col>
      <xdr:colOff>0</xdr:colOff>
      <xdr:row>7</xdr:row>
      <xdr:rowOff>0</xdr:rowOff>
    </xdr:from>
    <xdr:to>
      <xdr:col>27</xdr:col>
      <xdr:colOff>47625</xdr:colOff>
      <xdr:row>8</xdr:row>
      <xdr:rowOff>19050</xdr:rowOff>
    </xdr:to>
    <xdr:pic>
      <xdr:nvPicPr>
        <xdr:cNvPr id="2" name="ComboBox2" descr="ОШИБК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9400" y="2028825"/>
          <a:ext cx="12954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8</xdr:col>
      <xdr:colOff>0</xdr:colOff>
      <xdr:row>8</xdr:row>
      <xdr:rowOff>0</xdr:rowOff>
    </xdr:from>
    <xdr:to>
      <xdr:col>27</xdr:col>
      <xdr:colOff>47625</xdr:colOff>
      <xdr:row>9</xdr:row>
      <xdr:rowOff>19050</xdr:rowOff>
    </xdr:to>
    <xdr:pic>
      <xdr:nvPicPr>
        <xdr:cNvPr id="3" name="ComboBox3" descr="ОШИБКА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29400" y="2314575"/>
          <a:ext cx="12954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8</xdr:col>
      <xdr:colOff>0</xdr:colOff>
      <xdr:row>9</xdr:row>
      <xdr:rowOff>0</xdr:rowOff>
    </xdr:from>
    <xdr:to>
      <xdr:col>27</xdr:col>
      <xdr:colOff>47625</xdr:colOff>
      <xdr:row>10</xdr:row>
      <xdr:rowOff>19050</xdr:rowOff>
    </xdr:to>
    <xdr:pic>
      <xdr:nvPicPr>
        <xdr:cNvPr id="4" name="ComboBox4" descr="ОШИБКА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29400" y="2600325"/>
          <a:ext cx="12954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8</xdr:col>
      <xdr:colOff>0</xdr:colOff>
      <xdr:row>10</xdr:row>
      <xdr:rowOff>0</xdr:rowOff>
    </xdr:from>
    <xdr:to>
      <xdr:col>27</xdr:col>
      <xdr:colOff>47625</xdr:colOff>
      <xdr:row>11</xdr:row>
      <xdr:rowOff>19050</xdr:rowOff>
    </xdr:to>
    <xdr:pic>
      <xdr:nvPicPr>
        <xdr:cNvPr id="5" name="ComboBox5" descr="ОШИБКА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29400" y="2886075"/>
          <a:ext cx="12954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8</xdr:col>
      <xdr:colOff>0</xdr:colOff>
      <xdr:row>10</xdr:row>
      <xdr:rowOff>266700</xdr:rowOff>
    </xdr:from>
    <xdr:to>
      <xdr:col>27</xdr:col>
      <xdr:colOff>47625</xdr:colOff>
      <xdr:row>12</xdr:row>
      <xdr:rowOff>9525</xdr:rowOff>
    </xdr:to>
    <xdr:pic>
      <xdr:nvPicPr>
        <xdr:cNvPr id="6" name="ComboBox6" descr="ОШИБКА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29400" y="3152775"/>
          <a:ext cx="1295400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8</xdr:col>
      <xdr:colOff>0</xdr:colOff>
      <xdr:row>11</xdr:row>
      <xdr:rowOff>266700</xdr:rowOff>
    </xdr:from>
    <xdr:to>
      <xdr:col>27</xdr:col>
      <xdr:colOff>47625</xdr:colOff>
      <xdr:row>13</xdr:row>
      <xdr:rowOff>9525</xdr:rowOff>
    </xdr:to>
    <xdr:pic>
      <xdr:nvPicPr>
        <xdr:cNvPr id="7" name="ComboBox7" descr="ОШИБКА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29400" y="3438525"/>
          <a:ext cx="1295400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8</xdr:col>
      <xdr:colOff>0</xdr:colOff>
      <xdr:row>13</xdr:row>
      <xdr:rowOff>0</xdr:rowOff>
    </xdr:from>
    <xdr:to>
      <xdr:col>27</xdr:col>
      <xdr:colOff>47625</xdr:colOff>
      <xdr:row>14</xdr:row>
      <xdr:rowOff>19050</xdr:rowOff>
    </xdr:to>
    <xdr:pic>
      <xdr:nvPicPr>
        <xdr:cNvPr id="8" name="ComboBox8" descr="ОШИБКА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29400" y="3743325"/>
          <a:ext cx="12954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8</xdr:col>
      <xdr:colOff>0</xdr:colOff>
      <xdr:row>14</xdr:row>
      <xdr:rowOff>0</xdr:rowOff>
    </xdr:from>
    <xdr:to>
      <xdr:col>27</xdr:col>
      <xdr:colOff>47625</xdr:colOff>
      <xdr:row>15</xdr:row>
      <xdr:rowOff>19050</xdr:rowOff>
    </xdr:to>
    <xdr:pic>
      <xdr:nvPicPr>
        <xdr:cNvPr id="9" name="ComboBox9" descr="ОШИБКА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629400" y="4029075"/>
          <a:ext cx="12954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8</xdr:col>
      <xdr:colOff>0</xdr:colOff>
      <xdr:row>15</xdr:row>
      <xdr:rowOff>0</xdr:rowOff>
    </xdr:from>
    <xdr:to>
      <xdr:col>27</xdr:col>
      <xdr:colOff>47625</xdr:colOff>
      <xdr:row>16</xdr:row>
      <xdr:rowOff>19050</xdr:rowOff>
    </xdr:to>
    <xdr:pic>
      <xdr:nvPicPr>
        <xdr:cNvPr id="10" name="ComboBox10" descr="ОШИБКА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629400" y="4314825"/>
          <a:ext cx="12954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8</xdr:col>
      <xdr:colOff>0</xdr:colOff>
      <xdr:row>16</xdr:row>
      <xdr:rowOff>0</xdr:rowOff>
    </xdr:from>
    <xdr:to>
      <xdr:col>27</xdr:col>
      <xdr:colOff>47625</xdr:colOff>
      <xdr:row>17</xdr:row>
      <xdr:rowOff>9525</xdr:rowOff>
    </xdr:to>
    <xdr:pic>
      <xdr:nvPicPr>
        <xdr:cNvPr id="11" name="ComboBox11" descr="ОШИБКА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629400" y="4600575"/>
          <a:ext cx="1295400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040;&#1047;&#1048;&#1057;%2070\A&#1055;&#1088;&#1086;&#1077;&#1082;&#1090;&#1099;\&#1050;&#1091;&#1093;&#1085;&#1103;%20&#1058;&#1072;&#1088;&#1072;&#1085;&#1077;&#1085;&#1082;&#1086;\&#1056;&#1040;&#1057;&#1055;&#1048;&#1051;\&#1048;&#1058;&#1054;&#1043;&#1054;&#1042;&#1067;&#1049;%20&#1055;&#1056;&#1054;&#1045;&#1050;&#1058;\&#1041;&#1083;&#1072;&#1085;&#1082;&#1080;\&#1072;&#1083;&#1083;&#1102;2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7;&#1072;&#1103;&#1074;&#1082;&#1072;%20&#1048;&#1055;%20&#1043;&#1077;&#1088;&#1072;&#1097;&#1077;&#1085;&#1082;&#10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ЛАНК ЗАКАЗА"/>
    </sheetNames>
    <sheetDataSet>
      <sheetData sheetId="0">
        <row r="2">
          <cell r="K2" t="str">
            <v>PF 01 серебро</v>
          </cell>
        </row>
        <row r="3">
          <cell r="K3" t="str">
            <v>PF 01 шоколад</v>
          </cell>
        </row>
        <row r="4">
          <cell r="K4" t="str">
            <v> PF 01 нержавейка тёмная</v>
          </cell>
        </row>
        <row r="5">
          <cell r="K5" t="str">
            <v>PF 01 нержавейка светлая</v>
          </cell>
        </row>
        <row r="6">
          <cell r="K6" t="str">
            <v>PF 02 серебро</v>
          </cell>
        </row>
        <row r="7">
          <cell r="K7" t="str">
            <v>PF 02 шоколад</v>
          </cell>
        </row>
        <row r="8">
          <cell r="K8" t="str">
            <v>PF 02 нержавейка темная</v>
          </cell>
        </row>
        <row r="9">
          <cell r="K9" t="str">
            <v>PF 02 нержавейка светлая</v>
          </cell>
        </row>
        <row r="10">
          <cell r="K10" t="str">
            <v>PF 02 белый глянец</v>
          </cell>
        </row>
        <row r="11">
          <cell r="K11" t="str">
            <v>PF 02 черный глянец</v>
          </cell>
        </row>
        <row r="12">
          <cell r="K12" t="str">
            <v>PF 02 широкий</v>
          </cell>
        </row>
        <row r="13">
          <cell r="K13" t="str">
            <v>PF 02-03мм нерж.светлая </v>
          </cell>
        </row>
        <row r="14">
          <cell r="K14" t="str">
            <v>PF 02-03мм серебро </v>
          </cell>
        </row>
        <row r="15">
          <cell r="K15" t="str">
            <v>PF 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ланк заказа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A63"/>
  <sheetViews>
    <sheetView tabSelected="1" zoomScale="80" zoomScaleNormal="80" zoomScalePageLayoutView="0" workbookViewId="0" topLeftCell="A1">
      <selection activeCell="C8" sqref="C8"/>
    </sheetView>
  </sheetViews>
  <sheetFormatPr defaultColWidth="9.140625" defaultRowHeight="15"/>
  <cols>
    <col min="1" max="1" width="5.7109375" style="1" customWidth="1"/>
    <col min="2" max="2" width="8.57421875" style="1" customWidth="1"/>
    <col min="3" max="3" width="20.8515625" style="1" customWidth="1"/>
    <col min="4" max="4" width="20.7109375" style="1" customWidth="1"/>
    <col min="5" max="6" width="10.7109375" style="1" customWidth="1"/>
    <col min="7" max="7" width="10.421875" style="1" customWidth="1"/>
    <col min="8" max="8" width="11.7109375" style="1" customWidth="1"/>
    <col min="9" max="9" width="9.7109375" style="1" customWidth="1"/>
    <col min="10" max="10" width="9.00390625" style="1" customWidth="1"/>
    <col min="11" max="13" width="12.28125" style="1" hidden="1" customWidth="1"/>
    <col min="14" max="14" width="2.140625" style="1" hidden="1" customWidth="1"/>
    <col min="15" max="27" width="12.28125" style="1" hidden="1" customWidth="1"/>
    <col min="28" max="16384" width="9.140625" style="1" customWidth="1"/>
  </cols>
  <sheetData>
    <row r="1" spans="1:26" ht="47.25" customHeight="1">
      <c r="A1" s="172" t="s">
        <v>199</v>
      </c>
      <c r="B1" s="172"/>
      <c r="C1" s="172"/>
      <c r="D1" s="172"/>
      <c r="E1" s="172"/>
      <c r="F1" s="172"/>
      <c r="G1" s="172"/>
      <c r="H1" s="172"/>
      <c r="I1" s="172"/>
      <c r="J1" s="172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45"/>
    </row>
    <row r="2" spans="1:26" ht="19.5" customHeight="1">
      <c r="A2" s="176" t="s">
        <v>45</v>
      </c>
      <c r="B2" s="176"/>
      <c r="C2" s="126"/>
      <c r="D2" s="134" t="s">
        <v>0</v>
      </c>
      <c r="E2" s="173"/>
      <c r="F2" s="173"/>
      <c r="G2" s="173"/>
      <c r="H2" s="173"/>
      <c r="I2" s="173"/>
      <c r="J2" s="173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40"/>
    </row>
    <row r="3" spans="1:26" ht="19.5" customHeight="1">
      <c r="A3" s="176" t="s">
        <v>185</v>
      </c>
      <c r="B3" s="176"/>
      <c r="C3" s="119"/>
      <c r="D3" s="134" t="s">
        <v>1</v>
      </c>
      <c r="E3" s="166"/>
      <c r="F3" s="166"/>
      <c r="G3" s="166"/>
      <c r="H3" s="166"/>
      <c r="I3" s="166"/>
      <c r="J3" s="166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2"/>
    </row>
    <row r="4" spans="1:26" ht="19.5" customHeight="1">
      <c r="A4" s="176" t="s">
        <v>186</v>
      </c>
      <c r="B4" s="176"/>
      <c r="C4" s="107"/>
      <c r="D4" s="134" t="s">
        <v>187</v>
      </c>
      <c r="E4" s="174"/>
      <c r="F4" s="174"/>
      <c r="G4" s="174"/>
      <c r="H4" s="174"/>
      <c r="I4" s="174"/>
      <c r="J4" s="174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4"/>
    </row>
    <row r="5" spans="1:27" ht="19.5" customHeight="1">
      <c r="A5" s="176" t="s">
        <v>47</v>
      </c>
      <c r="B5" s="176"/>
      <c r="C5" s="166" t="s">
        <v>41</v>
      </c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46"/>
    </row>
    <row r="6" spans="1:26" ht="17.25" customHeight="1">
      <c r="A6" s="176" t="s">
        <v>2</v>
      </c>
      <c r="B6" s="176"/>
      <c r="C6" s="177" t="s">
        <v>99</v>
      </c>
      <c r="D6" s="177" t="s">
        <v>100</v>
      </c>
      <c r="E6" s="177" t="s">
        <v>196</v>
      </c>
      <c r="F6" s="177" t="s">
        <v>20</v>
      </c>
      <c r="G6" s="177"/>
      <c r="H6" s="177" t="s">
        <v>180</v>
      </c>
      <c r="I6" s="176" t="s">
        <v>197</v>
      </c>
      <c r="J6" s="17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67"/>
    </row>
    <row r="7" spans="1:26" ht="17.25" customHeight="1">
      <c r="A7" s="176"/>
      <c r="B7" s="176"/>
      <c r="C7" s="176"/>
      <c r="D7" s="176"/>
      <c r="E7" s="176"/>
      <c r="F7" s="134" t="s">
        <v>58</v>
      </c>
      <c r="G7" s="134" t="s">
        <v>8</v>
      </c>
      <c r="H7" s="176"/>
      <c r="I7" s="176"/>
      <c r="J7" s="17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68"/>
    </row>
    <row r="8" spans="1:26" ht="22.5" customHeight="1">
      <c r="A8" s="176">
        <v>1</v>
      </c>
      <c r="B8" s="176"/>
      <c r="C8" s="93"/>
      <c r="D8" s="93"/>
      <c r="E8" s="93"/>
      <c r="F8" s="120"/>
      <c r="G8" s="120"/>
      <c r="H8" s="120"/>
      <c r="I8" s="183" t="s">
        <v>81</v>
      </c>
      <c r="J8" s="183"/>
      <c r="K8" s="108">
        <f>(C8*D8*E8)*0.000001</f>
        <v>0</v>
      </c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9"/>
      <c r="W8" s="109"/>
      <c r="X8" s="109"/>
      <c r="Y8" s="109"/>
      <c r="Z8" s="125"/>
    </row>
    <row r="9" spans="1:26" ht="22.5" customHeight="1">
      <c r="A9" s="176">
        <v>2</v>
      </c>
      <c r="B9" s="176"/>
      <c r="C9" s="93"/>
      <c r="D9" s="93"/>
      <c r="E9" s="93"/>
      <c r="F9" s="120"/>
      <c r="G9" s="120"/>
      <c r="H9" s="120"/>
      <c r="I9" s="183" t="s">
        <v>81</v>
      </c>
      <c r="J9" s="183"/>
      <c r="K9" s="108">
        <f>(C9*D9*E9)*0.000001</f>
        <v>0</v>
      </c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9"/>
      <c r="W9" s="109"/>
      <c r="X9" s="109"/>
      <c r="Y9" s="109"/>
      <c r="Z9" s="125"/>
    </row>
    <row r="10" spans="1:26" ht="22.5" customHeight="1">
      <c r="A10" s="176">
        <v>3</v>
      </c>
      <c r="B10" s="176"/>
      <c r="C10" s="93"/>
      <c r="D10" s="93"/>
      <c r="E10" s="93"/>
      <c r="F10" s="120"/>
      <c r="G10" s="120"/>
      <c r="H10" s="120"/>
      <c r="I10" s="183" t="s">
        <v>81</v>
      </c>
      <c r="J10" s="183"/>
      <c r="K10" s="108">
        <f aca="true" t="shared" si="0" ref="K10:K17">(C10*D10*E10)*0.000001</f>
        <v>0</v>
      </c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9"/>
      <c r="W10" s="109"/>
      <c r="X10" s="109"/>
      <c r="Y10" s="109"/>
      <c r="Z10" s="125"/>
    </row>
    <row r="11" spans="1:26" ht="22.5" customHeight="1">
      <c r="A11" s="176">
        <v>4</v>
      </c>
      <c r="B11" s="176"/>
      <c r="C11" s="93"/>
      <c r="D11" s="93"/>
      <c r="E11" s="93"/>
      <c r="F11" s="120"/>
      <c r="G11" s="120"/>
      <c r="H11" s="120"/>
      <c r="I11" s="183" t="s">
        <v>81</v>
      </c>
      <c r="J11" s="183"/>
      <c r="K11" s="108">
        <f t="shared" si="0"/>
        <v>0</v>
      </c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9"/>
      <c r="W11" s="109"/>
      <c r="X11" s="109"/>
      <c r="Y11" s="109"/>
      <c r="Z11" s="125"/>
    </row>
    <row r="12" spans="1:26" ht="22.5" customHeight="1">
      <c r="A12" s="176">
        <v>5</v>
      </c>
      <c r="B12" s="176"/>
      <c r="C12" s="93"/>
      <c r="D12" s="93"/>
      <c r="E12" s="93"/>
      <c r="F12" s="120"/>
      <c r="G12" s="120"/>
      <c r="H12" s="120"/>
      <c r="I12" s="183" t="s">
        <v>81</v>
      </c>
      <c r="J12" s="183"/>
      <c r="K12" s="108">
        <f t="shared" si="0"/>
        <v>0</v>
      </c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9"/>
      <c r="W12" s="109"/>
      <c r="X12" s="109"/>
      <c r="Y12" s="109"/>
      <c r="Z12" s="125"/>
    </row>
    <row r="13" spans="1:26" ht="22.5" customHeight="1">
      <c r="A13" s="176">
        <v>6</v>
      </c>
      <c r="B13" s="176"/>
      <c r="C13" s="93"/>
      <c r="D13" s="93"/>
      <c r="E13" s="93"/>
      <c r="F13" s="120"/>
      <c r="G13" s="120"/>
      <c r="H13" s="120"/>
      <c r="I13" s="183" t="s">
        <v>81</v>
      </c>
      <c r="J13" s="183"/>
      <c r="K13" s="108">
        <f t="shared" si="0"/>
        <v>0</v>
      </c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9"/>
      <c r="W13" s="109"/>
      <c r="X13" s="109"/>
      <c r="Y13" s="109"/>
      <c r="Z13" s="125"/>
    </row>
    <row r="14" spans="1:26" ht="22.5" customHeight="1">
      <c r="A14" s="176">
        <v>7</v>
      </c>
      <c r="B14" s="176"/>
      <c r="C14" s="93"/>
      <c r="D14" s="93"/>
      <c r="E14" s="93"/>
      <c r="F14" s="120"/>
      <c r="G14" s="120"/>
      <c r="H14" s="120"/>
      <c r="I14" s="183" t="s">
        <v>81</v>
      </c>
      <c r="J14" s="183"/>
      <c r="K14" s="108">
        <f t="shared" si="0"/>
        <v>0</v>
      </c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9"/>
      <c r="W14" s="109"/>
      <c r="X14" s="109"/>
      <c r="Y14" s="109"/>
      <c r="Z14" s="125"/>
    </row>
    <row r="15" spans="1:26" ht="22.5" customHeight="1">
      <c r="A15" s="176">
        <v>8</v>
      </c>
      <c r="B15" s="176"/>
      <c r="C15" s="93"/>
      <c r="D15" s="93"/>
      <c r="E15" s="93"/>
      <c r="F15" s="120"/>
      <c r="G15" s="120"/>
      <c r="H15" s="120"/>
      <c r="I15" s="183" t="s">
        <v>81</v>
      </c>
      <c r="J15" s="183"/>
      <c r="K15" s="108">
        <f t="shared" si="0"/>
        <v>0</v>
      </c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9"/>
      <c r="W15" s="109"/>
      <c r="X15" s="109"/>
      <c r="Y15" s="109"/>
      <c r="Z15" s="125"/>
    </row>
    <row r="16" spans="1:26" ht="22.5" customHeight="1">
      <c r="A16" s="176">
        <v>9</v>
      </c>
      <c r="B16" s="176"/>
      <c r="C16" s="93"/>
      <c r="D16" s="93"/>
      <c r="E16" s="93"/>
      <c r="F16" s="120"/>
      <c r="G16" s="120"/>
      <c r="H16" s="120"/>
      <c r="I16" s="183" t="s">
        <v>81</v>
      </c>
      <c r="J16" s="183"/>
      <c r="K16" s="108">
        <f t="shared" si="0"/>
        <v>0</v>
      </c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9"/>
      <c r="W16" s="109"/>
      <c r="X16" s="109"/>
      <c r="Y16" s="109"/>
      <c r="Z16" s="125"/>
    </row>
    <row r="17" spans="1:26" ht="22.5" customHeight="1" thickBot="1">
      <c r="A17" s="176">
        <v>10</v>
      </c>
      <c r="B17" s="176"/>
      <c r="C17" s="93"/>
      <c r="D17" s="93"/>
      <c r="E17" s="93"/>
      <c r="F17" s="120"/>
      <c r="G17" s="120"/>
      <c r="H17" s="120"/>
      <c r="I17" s="183" t="s">
        <v>81</v>
      </c>
      <c r="J17" s="183"/>
      <c r="K17" s="108">
        <f t="shared" si="0"/>
        <v>0</v>
      </c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9"/>
      <c r="W17" s="109"/>
      <c r="X17" s="109"/>
      <c r="Y17" s="109"/>
      <c r="Z17" s="125"/>
    </row>
    <row r="18" spans="1:27" ht="40.5" customHeight="1">
      <c r="A18" s="201" t="s">
        <v>202</v>
      </c>
      <c r="B18" s="201"/>
      <c r="C18" s="184"/>
      <c r="D18" s="185"/>
      <c r="E18" s="185"/>
      <c r="F18" s="185"/>
      <c r="G18" s="185"/>
      <c r="H18" s="185"/>
      <c r="I18" s="185"/>
      <c r="J18" s="186"/>
      <c r="K18" s="187" t="s">
        <v>114</v>
      </c>
      <c r="L18" s="189" t="s">
        <v>144</v>
      </c>
      <c r="M18" s="198" t="s">
        <v>145</v>
      </c>
      <c r="N18" s="189" t="s">
        <v>115</v>
      </c>
      <c r="O18" s="189" t="s">
        <v>141</v>
      </c>
      <c r="P18" s="194" t="s">
        <v>116</v>
      </c>
      <c r="Q18" s="194" t="s">
        <v>117</v>
      </c>
      <c r="R18" s="194" t="s">
        <v>118</v>
      </c>
      <c r="S18" s="194" t="s">
        <v>137</v>
      </c>
      <c r="T18" s="194" t="s">
        <v>119</v>
      </c>
      <c r="U18" s="194" t="s">
        <v>120</v>
      </c>
      <c r="V18" s="193" t="s">
        <v>140</v>
      </c>
      <c r="W18" s="169" t="s">
        <v>162</v>
      </c>
      <c r="X18" s="169"/>
      <c r="Y18" s="109"/>
      <c r="Z18" s="163"/>
      <c r="AA18" s="40"/>
    </row>
    <row r="19" spans="1:27" ht="54" customHeight="1">
      <c r="A19" s="202" t="s">
        <v>207</v>
      </c>
      <c r="B19" s="203"/>
      <c r="C19" s="203"/>
      <c r="D19" s="203"/>
      <c r="E19" s="203"/>
      <c r="F19" s="203"/>
      <c r="G19" s="203"/>
      <c r="H19" s="203"/>
      <c r="I19" s="203"/>
      <c r="J19" s="204"/>
      <c r="K19" s="188"/>
      <c r="L19" s="190"/>
      <c r="M19" s="199"/>
      <c r="N19" s="190"/>
      <c r="O19" s="190"/>
      <c r="P19" s="195"/>
      <c r="Q19" s="195"/>
      <c r="R19" s="195"/>
      <c r="S19" s="195"/>
      <c r="T19" s="195"/>
      <c r="U19" s="195"/>
      <c r="V19" s="193"/>
      <c r="W19" s="169"/>
      <c r="X19" s="169"/>
      <c r="Y19" s="109"/>
      <c r="Z19" s="163"/>
      <c r="AA19" s="40"/>
    </row>
    <row r="20" spans="1:27" ht="18.75" customHeight="1" thickBot="1">
      <c r="A20" s="176" t="s">
        <v>2</v>
      </c>
      <c r="B20" s="176"/>
      <c r="C20" s="135" t="s">
        <v>99</v>
      </c>
      <c r="D20" s="135" t="s">
        <v>100</v>
      </c>
      <c r="E20" s="135" t="s">
        <v>196</v>
      </c>
      <c r="F20" s="135" t="s">
        <v>205</v>
      </c>
      <c r="G20" s="135" t="s">
        <v>148</v>
      </c>
      <c r="H20" s="176" t="s">
        <v>198</v>
      </c>
      <c r="I20" s="176"/>
      <c r="J20" s="176"/>
      <c r="K20" s="188"/>
      <c r="L20" s="197"/>
      <c r="M20" s="200"/>
      <c r="N20" s="197"/>
      <c r="O20" s="197"/>
      <c r="P20" s="196"/>
      <c r="Q20" s="196"/>
      <c r="R20" s="196"/>
      <c r="S20" s="196"/>
      <c r="T20" s="196"/>
      <c r="U20" s="196"/>
      <c r="V20" s="193"/>
      <c r="W20" s="169"/>
      <c r="X20" s="169"/>
      <c r="Y20" s="109"/>
      <c r="Z20" s="92"/>
      <c r="AA20" s="40"/>
    </row>
    <row r="21" spans="1:27" ht="22.5" customHeight="1">
      <c r="A21" s="176">
        <v>11</v>
      </c>
      <c r="B21" s="176"/>
      <c r="C21" s="93"/>
      <c r="D21" s="93"/>
      <c r="E21" s="93"/>
      <c r="F21" s="120"/>
      <c r="G21" s="120"/>
      <c r="H21" s="178"/>
      <c r="I21" s="178"/>
      <c r="J21" s="178"/>
      <c r="K21" s="110">
        <f>(C21*D21*E21)*0.000001</f>
        <v>0</v>
      </c>
      <c r="L21" s="121">
        <f aca="true" t="shared" si="1" ref="L21:L30">ROUNDUP((C21*D21)*0.000001*1.2,2)*E21</f>
        <v>0</v>
      </c>
      <c r="M21" s="122">
        <f>ROUNDUP(L21*1.2222,2)</f>
        <v>0</v>
      </c>
      <c r="N21" s="121">
        <f aca="true" t="shared" si="2" ref="N21:N30">E21*(ROUNDUP((C21+D21)*2*0.001,1))</f>
        <v>0</v>
      </c>
      <c r="O21" s="121">
        <f aca="true" t="shared" si="3" ref="O21:O30">E21*(ROUNDUP(C21*2*0.001*1.2,1))</f>
        <v>0</v>
      </c>
      <c r="P21" s="121">
        <f>M21*'ЦЕНЫ+размеры'!B16</f>
        <v>0</v>
      </c>
      <c r="Q21" s="121">
        <f>N21*'ЦЕНЫ+размеры'!B22</f>
        <v>0</v>
      </c>
      <c r="R21" s="121">
        <f>ROUNDUP(SUM(O21,V21)*'ЦЕНЫ+размеры'!B18,0)</f>
        <v>0</v>
      </c>
      <c r="S21" s="121">
        <f>M21*'ЦЕНЫ+размеры'!B23</f>
        <v>0</v>
      </c>
      <c r="T21" s="121">
        <f>(E21*F21*'ЦЕНЫ+размеры'!B25)+(E21*G21*'ЦЕНЫ+размеры'!B25)</f>
        <v>0</v>
      </c>
      <c r="U21" s="121">
        <f aca="true" t="shared" si="4" ref="U21:U31">SUM(P21:T21)</f>
        <v>0</v>
      </c>
      <c r="V21" s="123">
        <f aca="true" t="shared" si="5" ref="V21:V30">E21*(ROUNDUP(D21*2*0.001*1.2,1))</f>
        <v>0</v>
      </c>
      <c r="W21" s="123">
        <f>SUM(F21+G21)*E21</f>
        <v>0</v>
      </c>
      <c r="X21" s="123"/>
      <c r="Y21" s="123"/>
      <c r="Z21" s="124"/>
      <c r="AA21" s="40"/>
    </row>
    <row r="22" spans="1:27" ht="22.5" customHeight="1">
      <c r="A22" s="176">
        <v>12</v>
      </c>
      <c r="B22" s="176"/>
      <c r="C22" s="93"/>
      <c r="D22" s="93"/>
      <c r="E22" s="93"/>
      <c r="F22" s="120"/>
      <c r="G22" s="120"/>
      <c r="H22" s="178"/>
      <c r="I22" s="178"/>
      <c r="J22" s="178"/>
      <c r="K22" s="110">
        <f aca="true" t="shared" si="6" ref="K22:K30">(C22*D22*E22)*0.000001</f>
        <v>0</v>
      </c>
      <c r="L22" s="121">
        <f t="shared" si="1"/>
        <v>0</v>
      </c>
      <c r="M22" s="122">
        <f aca="true" t="shared" si="7" ref="M22:M30">ROUNDUP(L22*1.2222,2)</f>
        <v>0</v>
      </c>
      <c r="N22" s="121">
        <f t="shared" si="2"/>
        <v>0</v>
      </c>
      <c r="O22" s="121">
        <f t="shared" si="3"/>
        <v>0</v>
      </c>
      <c r="P22" s="121">
        <f>M22*'ЦЕНЫ+размеры'!B16</f>
        <v>0</v>
      </c>
      <c r="Q22" s="121">
        <f>N22*'ЦЕНЫ+размеры'!B22</f>
        <v>0</v>
      </c>
      <c r="R22" s="121">
        <f>ROUNDUP(SUM(O22,V22)*'ЦЕНЫ+размеры'!B18,0)</f>
        <v>0</v>
      </c>
      <c r="S22" s="121">
        <f>M22*'ЦЕНЫ+размеры'!B23</f>
        <v>0</v>
      </c>
      <c r="T22" s="121">
        <f>(E22*F22*'ЦЕНЫ+размеры'!B25)+(E22*G22*'ЦЕНЫ+размеры'!B25)</f>
        <v>0</v>
      </c>
      <c r="U22" s="121">
        <f t="shared" si="4"/>
        <v>0</v>
      </c>
      <c r="V22" s="123">
        <f t="shared" si="5"/>
        <v>0</v>
      </c>
      <c r="W22" s="123">
        <f aca="true" t="shared" si="8" ref="W22:W30">SUM(F22+G22)*E22</f>
        <v>0</v>
      </c>
      <c r="X22" s="123"/>
      <c r="Y22" s="123"/>
      <c r="Z22" s="124"/>
      <c r="AA22" s="40"/>
    </row>
    <row r="23" spans="1:27" ht="22.5" customHeight="1">
      <c r="A23" s="176">
        <v>13</v>
      </c>
      <c r="B23" s="176"/>
      <c r="C23" s="93"/>
      <c r="D23" s="93"/>
      <c r="E23" s="93"/>
      <c r="F23" s="120"/>
      <c r="G23" s="120"/>
      <c r="H23" s="178"/>
      <c r="I23" s="178"/>
      <c r="J23" s="178"/>
      <c r="K23" s="110">
        <f t="shared" si="6"/>
        <v>0</v>
      </c>
      <c r="L23" s="121">
        <f t="shared" si="1"/>
        <v>0</v>
      </c>
      <c r="M23" s="122">
        <f t="shared" si="7"/>
        <v>0</v>
      </c>
      <c r="N23" s="121">
        <f t="shared" si="2"/>
        <v>0</v>
      </c>
      <c r="O23" s="121">
        <f t="shared" si="3"/>
        <v>0</v>
      </c>
      <c r="P23" s="121">
        <f>M23*'ЦЕНЫ+размеры'!B16</f>
        <v>0</v>
      </c>
      <c r="Q23" s="121">
        <f>N23*'ЦЕНЫ+размеры'!B22</f>
        <v>0</v>
      </c>
      <c r="R23" s="121">
        <f>ROUNDUP(SUM(O23,V23)*'ЦЕНЫ+размеры'!B18,0)</f>
        <v>0</v>
      </c>
      <c r="S23" s="121">
        <f>M23*'ЦЕНЫ+размеры'!B23</f>
        <v>0</v>
      </c>
      <c r="T23" s="121">
        <f>(E23*F23*'ЦЕНЫ+размеры'!B25)+(E23*G23*'ЦЕНЫ+размеры'!B25)</f>
        <v>0</v>
      </c>
      <c r="U23" s="121">
        <f t="shared" si="4"/>
        <v>0</v>
      </c>
      <c r="V23" s="123">
        <f t="shared" si="5"/>
        <v>0</v>
      </c>
      <c r="W23" s="123">
        <f t="shared" si="8"/>
        <v>0</v>
      </c>
      <c r="X23" s="123"/>
      <c r="Y23" s="123"/>
      <c r="Z23" s="124"/>
      <c r="AA23" s="40"/>
    </row>
    <row r="24" spans="1:27" ht="22.5" customHeight="1">
      <c r="A24" s="176">
        <v>14</v>
      </c>
      <c r="B24" s="176"/>
      <c r="C24" s="93"/>
      <c r="D24" s="93"/>
      <c r="E24" s="93"/>
      <c r="F24" s="120"/>
      <c r="G24" s="120"/>
      <c r="H24" s="178"/>
      <c r="I24" s="178"/>
      <c r="J24" s="178"/>
      <c r="K24" s="110">
        <f t="shared" si="6"/>
        <v>0</v>
      </c>
      <c r="L24" s="121">
        <f t="shared" si="1"/>
        <v>0</v>
      </c>
      <c r="M24" s="122">
        <f t="shared" si="7"/>
        <v>0</v>
      </c>
      <c r="N24" s="121">
        <f t="shared" si="2"/>
        <v>0</v>
      </c>
      <c r="O24" s="121">
        <f t="shared" si="3"/>
        <v>0</v>
      </c>
      <c r="P24" s="121">
        <f>M24*'ЦЕНЫ+размеры'!B16</f>
        <v>0</v>
      </c>
      <c r="Q24" s="121">
        <f>N24*'ЦЕНЫ+размеры'!B22</f>
        <v>0</v>
      </c>
      <c r="R24" s="121">
        <f>ROUNDUP(SUM(O24,V24)*'ЦЕНЫ+размеры'!B18,0)</f>
        <v>0</v>
      </c>
      <c r="S24" s="121">
        <f>M24*'ЦЕНЫ+размеры'!B23</f>
        <v>0</v>
      </c>
      <c r="T24" s="121">
        <f>(E24*F24*'ЦЕНЫ+размеры'!B25)+(E24*G24*'ЦЕНЫ+размеры'!B25)</f>
        <v>0</v>
      </c>
      <c r="U24" s="121">
        <f t="shared" si="4"/>
        <v>0</v>
      </c>
      <c r="V24" s="123">
        <f t="shared" si="5"/>
        <v>0</v>
      </c>
      <c r="W24" s="123">
        <f t="shared" si="8"/>
        <v>0</v>
      </c>
      <c r="X24" s="123"/>
      <c r="Y24" s="123"/>
      <c r="Z24" s="124"/>
      <c r="AA24" s="40"/>
    </row>
    <row r="25" spans="1:27" ht="22.5" customHeight="1">
      <c r="A25" s="176">
        <v>15</v>
      </c>
      <c r="B25" s="176"/>
      <c r="C25" s="93"/>
      <c r="D25" s="93"/>
      <c r="E25" s="93"/>
      <c r="F25" s="120"/>
      <c r="G25" s="120"/>
      <c r="H25" s="178"/>
      <c r="I25" s="178"/>
      <c r="J25" s="178"/>
      <c r="K25" s="110">
        <f t="shared" si="6"/>
        <v>0</v>
      </c>
      <c r="L25" s="121">
        <f t="shared" si="1"/>
        <v>0</v>
      </c>
      <c r="M25" s="122">
        <f t="shared" si="7"/>
        <v>0</v>
      </c>
      <c r="N25" s="121">
        <f t="shared" si="2"/>
        <v>0</v>
      </c>
      <c r="O25" s="121">
        <f t="shared" si="3"/>
        <v>0</v>
      </c>
      <c r="P25" s="121">
        <f>M25*'ЦЕНЫ+размеры'!B16</f>
        <v>0</v>
      </c>
      <c r="Q25" s="121">
        <f>N25*'ЦЕНЫ+размеры'!B22</f>
        <v>0</v>
      </c>
      <c r="R25" s="121">
        <f>ROUNDUP(SUM(O25,V25)*'ЦЕНЫ+размеры'!B18,0)</f>
        <v>0</v>
      </c>
      <c r="S25" s="121">
        <f>M25*'ЦЕНЫ+размеры'!B23</f>
        <v>0</v>
      </c>
      <c r="T25" s="121">
        <f>(E25*F25*'ЦЕНЫ+размеры'!B25)+(E25*G25*'ЦЕНЫ+размеры'!B25)</f>
        <v>0</v>
      </c>
      <c r="U25" s="121">
        <f t="shared" si="4"/>
        <v>0</v>
      </c>
      <c r="V25" s="123">
        <f t="shared" si="5"/>
        <v>0</v>
      </c>
      <c r="W25" s="123">
        <f t="shared" si="8"/>
        <v>0</v>
      </c>
      <c r="X25" s="123"/>
      <c r="Y25" s="123"/>
      <c r="Z25" s="124"/>
      <c r="AA25" s="40"/>
    </row>
    <row r="26" spans="1:27" ht="22.5" customHeight="1">
      <c r="A26" s="176">
        <v>16</v>
      </c>
      <c r="B26" s="176"/>
      <c r="C26" s="93"/>
      <c r="D26" s="93"/>
      <c r="E26" s="93"/>
      <c r="F26" s="120"/>
      <c r="G26" s="120"/>
      <c r="H26" s="178"/>
      <c r="I26" s="178"/>
      <c r="J26" s="178"/>
      <c r="K26" s="110">
        <f t="shared" si="6"/>
        <v>0</v>
      </c>
      <c r="L26" s="121">
        <f t="shared" si="1"/>
        <v>0</v>
      </c>
      <c r="M26" s="122">
        <f t="shared" si="7"/>
        <v>0</v>
      </c>
      <c r="N26" s="121">
        <f t="shared" si="2"/>
        <v>0</v>
      </c>
      <c r="O26" s="121">
        <f t="shared" si="3"/>
        <v>0</v>
      </c>
      <c r="P26" s="121">
        <f>M26*'ЦЕНЫ+размеры'!B16</f>
        <v>0</v>
      </c>
      <c r="Q26" s="121">
        <f>N26*'ЦЕНЫ+размеры'!B22</f>
        <v>0</v>
      </c>
      <c r="R26" s="121">
        <f>ROUNDUP(SUM(O26,V26)*'ЦЕНЫ+размеры'!B18,0)</f>
        <v>0</v>
      </c>
      <c r="S26" s="121">
        <f>M26*'ЦЕНЫ+размеры'!B23</f>
        <v>0</v>
      </c>
      <c r="T26" s="121">
        <f>(E26*F26*'ЦЕНЫ+размеры'!B26)+(E26*G26*'ЦЕНЫ+размеры'!B25)</f>
        <v>0</v>
      </c>
      <c r="U26" s="121">
        <f t="shared" si="4"/>
        <v>0</v>
      </c>
      <c r="V26" s="123">
        <f t="shared" si="5"/>
        <v>0</v>
      </c>
      <c r="W26" s="123">
        <f t="shared" si="8"/>
        <v>0</v>
      </c>
      <c r="X26" s="123"/>
      <c r="Y26" s="123"/>
      <c r="Z26" s="124"/>
      <c r="AA26" s="40"/>
    </row>
    <row r="27" spans="1:27" ht="22.5" customHeight="1">
      <c r="A27" s="176">
        <v>17</v>
      </c>
      <c r="B27" s="176"/>
      <c r="C27" s="93"/>
      <c r="D27" s="93"/>
      <c r="E27" s="93"/>
      <c r="F27" s="120"/>
      <c r="G27" s="120"/>
      <c r="H27" s="178"/>
      <c r="I27" s="178"/>
      <c r="J27" s="178"/>
      <c r="K27" s="110">
        <f t="shared" si="6"/>
        <v>0</v>
      </c>
      <c r="L27" s="121">
        <f t="shared" si="1"/>
        <v>0</v>
      </c>
      <c r="M27" s="122">
        <f t="shared" si="7"/>
        <v>0</v>
      </c>
      <c r="N27" s="121">
        <f t="shared" si="2"/>
        <v>0</v>
      </c>
      <c r="O27" s="121">
        <f t="shared" si="3"/>
        <v>0</v>
      </c>
      <c r="P27" s="121">
        <f>M27*'ЦЕНЫ+размеры'!B16</f>
        <v>0</v>
      </c>
      <c r="Q27" s="121">
        <f>N27*'ЦЕНЫ+размеры'!B22</f>
        <v>0</v>
      </c>
      <c r="R27" s="121">
        <f>ROUNDUP(SUM(O27,V27)*'ЦЕНЫ+размеры'!B18,0)</f>
        <v>0</v>
      </c>
      <c r="S27" s="121">
        <f>M27*'ЦЕНЫ+размеры'!B23</f>
        <v>0</v>
      </c>
      <c r="T27" s="121">
        <f>(E27*F27*'ЦЕНЫ+размеры'!B27)+(E27*G27*'ЦЕНЫ+размеры'!B25)</f>
        <v>0</v>
      </c>
      <c r="U27" s="121">
        <f t="shared" si="4"/>
        <v>0</v>
      </c>
      <c r="V27" s="123">
        <f t="shared" si="5"/>
        <v>0</v>
      </c>
      <c r="W27" s="123">
        <f t="shared" si="8"/>
        <v>0</v>
      </c>
      <c r="X27" s="123"/>
      <c r="Y27" s="123"/>
      <c r="Z27" s="124"/>
      <c r="AA27" s="40"/>
    </row>
    <row r="28" spans="1:27" ht="22.5" customHeight="1">
      <c r="A28" s="176">
        <v>18</v>
      </c>
      <c r="B28" s="176"/>
      <c r="C28" s="93"/>
      <c r="D28" s="93"/>
      <c r="E28" s="93"/>
      <c r="F28" s="120"/>
      <c r="G28" s="120"/>
      <c r="H28" s="178"/>
      <c r="I28" s="178"/>
      <c r="J28" s="178"/>
      <c r="K28" s="110">
        <f t="shared" si="6"/>
        <v>0</v>
      </c>
      <c r="L28" s="121">
        <f t="shared" si="1"/>
        <v>0</v>
      </c>
      <c r="M28" s="122">
        <f t="shared" si="7"/>
        <v>0</v>
      </c>
      <c r="N28" s="121">
        <f t="shared" si="2"/>
        <v>0</v>
      </c>
      <c r="O28" s="121">
        <f t="shared" si="3"/>
        <v>0</v>
      </c>
      <c r="P28" s="121">
        <f>M28*'ЦЕНЫ+размеры'!B16</f>
        <v>0</v>
      </c>
      <c r="Q28" s="121">
        <f>N28*'ЦЕНЫ+размеры'!B22</f>
        <v>0</v>
      </c>
      <c r="R28" s="121">
        <f>ROUNDUP(SUM(O28,V28)*'ЦЕНЫ+размеры'!B18,0)</f>
        <v>0</v>
      </c>
      <c r="S28" s="121">
        <f>M28*'ЦЕНЫ+размеры'!B23</f>
        <v>0</v>
      </c>
      <c r="T28" s="121">
        <f>(E28*F28*'ЦЕНЫ+размеры'!B28)+(E28*G28*'ЦЕНЫ+размеры'!B25)</f>
        <v>0</v>
      </c>
      <c r="U28" s="121">
        <f t="shared" si="4"/>
        <v>0</v>
      </c>
      <c r="V28" s="123">
        <f t="shared" si="5"/>
        <v>0</v>
      </c>
      <c r="W28" s="123">
        <f t="shared" si="8"/>
        <v>0</v>
      </c>
      <c r="X28" s="123"/>
      <c r="Y28" s="123"/>
      <c r="Z28" s="124"/>
      <c r="AA28" s="40"/>
    </row>
    <row r="29" spans="1:27" ht="22.5" customHeight="1">
      <c r="A29" s="176">
        <v>19</v>
      </c>
      <c r="B29" s="176"/>
      <c r="C29" s="93"/>
      <c r="D29" s="93"/>
      <c r="E29" s="93"/>
      <c r="F29" s="120"/>
      <c r="G29" s="120"/>
      <c r="H29" s="178"/>
      <c r="I29" s="178"/>
      <c r="J29" s="178"/>
      <c r="K29" s="110">
        <f t="shared" si="6"/>
        <v>0</v>
      </c>
      <c r="L29" s="121">
        <f t="shared" si="1"/>
        <v>0</v>
      </c>
      <c r="M29" s="122">
        <f t="shared" si="7"/>
        <v>0</v>
      </c>
      <c r="N29" s="121">
        <f t="shared" si="2"/>
        <v>0</v>
      </c>
      <c r="O29" s="121">
        <f t="shared" si="3"/>
        <v>0</v>
      </c>
      <c r="P29" s="121">
        <f>M29*'ЦЕНЫ+размеры'!B16</f>
        <v>0</v>
      </c>
      <c r="Q29" s="121">
        <f>N29*'ЦЕНЫ+размеры'!B22</f>
        <v>0</v>
      </c>
      <c r="R29" s="121">
        <f>ROUNDUP(SUM(O29,V29)*'ЦЕНЫ+размеры'!B18,0)</f>
        <v>0</v>
      </c>
      <c r="S29" s="121">
        <f>M29*'ЦЕНЫ+размеры'!B23</f>
        <v>0</v>
      </c>
      <c r="T29" s="121">
        <f>(E29*F29*'ЦЕНЫ+размеры'!B29)+(E29*G29*'ЦЕНЫ+размеры'!B25)</f>
        <v>0</v>
      </c>
      <c r="U29" s="121">
        <f t="shared" si="4"/>
        <v>0</v>
      </c>
      <c r="V29" s="123">
        <f t="shared" si="5"/>
        <v>0</v>
      </c>
      <c r="W29" s="123">
        <f t="shared" si="8"/>
        <v>0</v>
      </c>
      <c r="X29" s="123"/>
      <c r="Y29" s="123"/>
      <c r="Z29" s="124"/>
      <c r="AA29" s="40"/>
    </row>
    <row r="30" spans="1:27" ht="22.5" customHeight="1" thickBot="1">
      <c r="A30" s="176">
        <v>20</v>
      </c>
      <c r="B30" s="176"/>
      <c r="C30" s="93"/>
      <c r="D30" s="93"/>
      <c r="E30" s="93"/>
      <c r="F30" s="120"/>
      <c r="G30" s="120"/>
      <c r="H30" s="178"/>
      <c r="I30" s="178"/>
      <c r="J30" s="178"/>
      <c r="K30" s="110">
        <f t="shared" si="6"/>
        <v>0</v>
      </c>
      <c r="L30" s="121">
        <f t="shared" si="1"/>
        <v>0</v>
      </c>
      <c r="M30" s="122">
        <f t="shared" si="7"/>
        <v>0</v>
      </c>
      <c r="N30" s="121">
        <f t="shared" si="2"/>
        <v>0</v>
      </c>
      <c r="O30" s="121">
        <f t="shared" si="3"/>
        <v>0</v>
      </c>
      <c r="P30" s="121">
        <f>M30*'ЦЕНЫ+размеры'!B16</f>
        <v>0</v>
      </c>
      <c r="Q30" s="121">
        <f>N30*'ЦЕНЫ+размеры'!B22</f>
        <v>0</v>
      </c>
      <c r="R30" s="121">
        <f>ROUNDUP(SUM(O30,V30)*'ЦЕНЫ+размеры'!B18,0)</f>
        <v>0</v>
      </c>
      <c r="S30" s="121">
        <f>M30*'ЦЕНЫ+размеры'!B23</f>
        <v>0</v>
      </c>
      <c r="T30" s="121">
        <f>(E30*F30*'ЦЕНЫ+размеры'!B30)+(E30*G30*'ЦЕНЫ+размеры'!B25)</f>
        <v>0</v>
      </c>
      <c r="U30" s="121">
        <f t="shared" si="4"/>
        <v>0</v>
      </c>
      <c r="V30" s="123">
        <f t="shared" si="5"/>
        <v>0</v>
      </c>
      <c r="W30" s="123">
        <f t="shared" si="8"/>
        <v>0</v>
      </c>
      <c r="X30" s="123"/>
      <c r="Y30" s="123"/>
      <c r="Z30" s="124"/>
      <c r="AA30" s="40"/>
    </row>
    <row r="31" spans="1:26" ht="15.75" customHeight="1" thickBot="1">
      <c r="A31" s="170" t="s">
        <v>201</v>
      </c>
      <c r="B31" s="170"/>
      <c r="C31" s="170"/>
      <c r="D31" s="137">
        <f>Деталировка!S6</f>
        <v>0</v>
      </c>
      <c r="E31" s="170" t="s">
        <v>146</v>
      </c>
      <c r="F31" s="170"/>
      <c r="G31" s="182">
        <f>Лист1!N16</f>
        <v>0</v>
      </c>
      <c r="H31" s="182"/>
      <c r="I31" s="182"/>
      <c r="J31" s="182"/>
      <c r="K31" s="187" t="s">
        <v>121</v>
      </c>
      <c r="L31" s="179">
        <f>SUM(L21:L30)</f>
        <v>0</v>
      </c>
      <c r="M31" s="191">
        <f>ROUNDUP(SUM(M21:M30),2)</f>
        <v>0</v>
      </c>
      <c r="N31" s="189">
        <f>ROUNDUP(SUM(N21:N30),0)</f>
        <v>0</v>
      </c>
      <c r="O31" s="189">
        <f>ROUNDUP(SUM(O21:O30),0)</f>
        <v>0</v>
      </c>
      <c r="P31" s="108">
        <f>L31*'ЦЕНЫ+размеры'!B16</f>
        <v>0</v>
      </c>
      <c r="Q31" s="108">
        <f>N31*'ЦЕНЫ+размеры'!B22</f>
        <v>0</v>
      </c>
      <c r="R31" s="108">
        <f>SUM(O31,V31)*'ЦЕНЫ+размеры'!B18</f>
        <v>0</v>
      </c>
      <c r="S31" s="108">
        <f>ROUNDUP(L31*'ЦЕНЫ+размеры'!B23,2)</f>
        <v>0</v>
      </c>
      <c r="T31" s="108">
        <f>SUM(T21:T30)</f>
        <v>0</v>
      </c>
      <c r="U31" s="111">
        <f t="shared" si="4"/>
        <v>0</v>
      </c>
      <c r="V31" s="112">
        <f>ROUNDUP(SUM(V21:V30),0)</f>
        <v>0</v>
      </c>
      <c r="W31" s="109">
        <f>SUM(W21:W30)</f>
        <v>0</v>
      </c>
      <c r="X31" s="109"/>
      <c r="Y31" s="109"/>
      <c r="Z31" s="163"/>
    </row>
    <row r="32" spans="1:26" ht="15.75" customHeight="1">
      <c r="A32" s="170" t="s">
        <v>191</v>
      </c>
      <c r="B32" s="170"/>
      <c r="C32" s="170"/>
      <c r="D32" s="137">
        <f>Деталировка!S5</f>
        <v>0</v>
      </c>
      <c r="E32" s="170" t="s">
        <v>146</v>
      </c>
      <c r="F32" s="170"/>
      <c r="G32" s="182"/>
      <c r="H32" s="182"/>
      <c r="I32" s="182"/>
      <c r="J32" s="182"/>
      <c r="K32" s="188"/>
      <c r="L32" s="180"/>
      <c r="M32" s="192"/>
      <c r="N32" s="190"/>
      <c r="O32" s="190"/>
      <c r="P32" s="108"/>
      <c r="Q32" s="108"/>
      <c r="R32" s="108"/>
      <c r="S32" s="108"/>
      <c r="T32" s="108"/>
      <c r="U32" s="113"/>
      <c r="V32" s="112"/>
      <c r="W32" s="109"/>
      <c r="X32" s="109"/>
      <c r="Y32" s="109"/>
      <c r="Z32" s="163"/>
    </row>
    <row r="33" spans="1:26" ht="15.75" customHeight="1">
      <c r="A33" s="170" t="s">
        <v>192</v>
      </c>
      <c r="B33" s="170"/>
      <c r="C33" s="170"/>
      <c r="D33" s="147">
        <f>SUM(K8:K17,K21:K30)</f>
        <v>0</v>
      </c>
      <c r="E33" s="170" t="s">
        <v>147</v>
      </c>
      <c r="F33" s="170"/>
      <c r="G33" s="182"/>
      <c r="H33" s="182"/>
      <c r="I33" s="182"/>
      <c r="J33" s="182"/>
      <c r="K33" s="188"/>
      <c r="L33" s="180"/>
      <c r="M33" s="192"/>
      <c r="N33" s="190"/>
      <c r="O33" s="190"/>
      <c r="P33" s="108"/>
      <c r="Q33" s="108"/>
      <c r="R33" s="108"/>
      <c r="S33" s="108"/>
      <c r="T33" s="108"/>
      <c r="U33" s="108"/>
      <c r="V33" s="109"/>
      <c r="W33" s="109"/>
      <c r="X33" s="109"/>
      <c r="Y33" s="109"/>
      <c r="Z33" s="163"/>
    </row>
    <row r="34" spans="1:26" ht="1.5" customHeight="1">
      <c r="A34" s="175"/>
      <c r="B34" s="175"/>
      <c r="C34" s="175"/>
      <c r="D34" s="88"/>
      <c r="E34" s="89"/>
      <c r="F34" s="95"/>
      <c r="G34" s="114"/>
      <c r="H34" s="114"/>
      <c r="I34" s="114"/>
      <c r="J34" s="114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</row>
    <row r="35" spans="1:26" ht="15.75" customHeight="1" hidden="1">
      <c r="A35" s="175"/>
      <c r="B35" s="175"/>
      <c r="C35" s="175"/>
      <c r="D35" s="88"/>
      <c r="E35" s="89"/>
      <c r="F35" s="95"/>
      <c r="G35" s="114"/>
      <c r="H35" s="114"/>
      <c r="I35" s="114"/>
      <c r="J35" s="114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</row>
    <row r="36" spans="1:26" ht="15.75" customHeight="1" hidden="1">
      <c r="A36" s="175"/>
      <c r="B36" s="175"/>
      <c r="C36" s="175"/>
      <c r="D36" s="88"/>
      <c r="E36" s="89"/>
      <c r="F36" s="95"/>
      <c r="G36" s="115"/>
      <c r="H36" s="115"/>
      <c r="I36" s="115"/>
      <c r="J36" s="115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</row>
    <row r="37" spans="1:26" ht="15.75" customHeight="1" hidden="1">
      <c r="A37" s="175"/>
      <c r="B37" s="175"/>
      <c r="C37" s="175"/>
      <c r="D37" s="88"/>
      <c r="E37" s="89"/>
      <c r="F37" s="95"/>
      <c r="G37" s="115"/>
      <c r="H37" s="115"/>
      <c r="I37" s="115"/>
      <c r="J37" s="115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</row>
    <row r="38" spans="1:26" ht="15.75" customHeight="1" hidden="1">
      <c r="A38" s="175"/>
      <c r="B38" s="175"/>
      <c r="C38" s="175"/>
      <c r="D38" s="88"/>
      <c r="E38" s="89"/>
      <c r="F38" s="95"/>
      <c r="G38" s="115"/>
      <c r="H38" s="115"/>
      <c r="I38" s="115"/>
      <c r="J38" s="115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</row>
    <row r="39" spans="1:26" ht="15.75" customHeight="1" hidden="1">
      <c r="A39" s="171"/>
      <c r="B39" s="171"/>
      <c r="C39" s="171"/>
      <c r="D39" s="90"/>
      <c r="E39" s="91"/>
      <c r="F39" s="92"/>
      <c r="G39" s="115"/>
      <c r="H39" s="115"/>
      <c r="I39" s="115"/>
      <c r="J39" s="115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</row>
    <row r="40" spans="1:26" ht="15.75" customHeight="1" hidden="1">
      <c r="A40" s="171"/>
      <c r="B40" s="171"/>
      <c r="C40" s="171"/>
      <c r="D40" s="90"/>
      <c r="E40" s="91"/>
      <c r="F40" s="92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</row>
    <row r="41" spans="1:26" ht="15.75" customHeight="1" hidden="1">
      <c r="A41" s="171"/>
      <c r="B41" s="171"/>
      <c r="C41" s="171"/>
      <c r="D41" s="90"/>
      <c r="E41" s="91"/>
      <c r="F41" s="92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</row>
    <row r="42" spans="1:26" ht="15.75" customHeight="1" hidden="1">
      <c r="A42" s="175"/>
      <c r="B42" s="175"/>
      <c r="C42" s="175"/>
      <c r="D42" s="88"/>
      <c r="E42" s="89"/>
      <c r="F42" s="95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</row>
    <row r="43" spans="1:26" ht="15.75" customHeight="1" hidden="1">
      <c r="A43" s="171"/>
      <c r="B43" s="171"/>
      <c r="C43" s="171"/>
      <c r="D43" s="90"/>
      <c r="E43" s="91"/>
      <c r="F43" s="92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</row>
    <row r="44" spans="1:26" ht="15.75" customHeight="1" hidden="1">
      <c r="A44" s="171"/>
      <c r="B44" s="171"/>
      <c r="C44" s="171"/>
      <c r="D44" s="90"/>
      <c r="E44" s="91"/>
      <c r="F44" s="92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</row>
    <row r="45" spans="1:26" ht="15.75" customHeight="1" hidden="1">
      <c r="A45" s="171"/>
      <c r="B45" s="171"/>
      <c r="C45" s="171"/>
      <c r="D45" s="90"/>
      <c r="E45" s="91"/>
      <c r="F45" s="92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</row>
    <row r="46" spans="1:26" ht="9.75" customHeight="1" hidden="1">
      <c r="A46" s="169"/>
      <c r="B46" s="169"/>
      <c r="C46" s="16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</row>
    <row r="47" spans="1:26" ht="17.25" customHeight="1">
      <c r="A47" s="161" t="s">
        <v>206</v>
      </c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</row>
    <row r="48" spans="1:26" ht="14.25" customHeight="1">
      <c r="A48" s="161"/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</row>
    <row r="49" spans="1:26" ht="39.75" customHeight="1">
      <c r="A49" s="161"/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</row>
    <row r="50" spans="1:26" ht="36" customHeight="1">
      <c r="A50" s="161" t="s">
        <v>203</v>
      </c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</row>
    <row r="51" spans="1:26" ht="48.75" customHeight="1">
      <c r="A51" s="164" t="s">
        <v>204</v>
      </c>
      <c r="B51" s="165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</row>
    <row r="52" spans="1:26" ht="30.75" customHeight="1">
      <c r="A52" s="162" t="s">
        <v>193</v>
      </c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</row>
    <row r="53" spans="1:26" ht="35.25" customHeight="1">
      <c r="A53" s="181" t="s">
        <v>194</v>
      </c>
      <c r="B53" s="181"/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  <c r="S53" s="181"/>
      <c r="T53" s="181"/>
      <c r="U53" s="181"/>
      <c r="V53" s="181"/>
      <c r="W53" s="181"/>
      <c r="X53" s="181"/>
      <c r="Y53" s="181"/>
      <c r="Z53" s="181"/>
    </row>
    <row r="54" ht="27" customHeight="1"/>
    <row r="55" spans="1:26" ht="4.5" customHeight="1">
      <c r="A55" s="94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109"/>
      <c r="Z55" s="109"/>
    </row>
    <row r="56" spans="1:26" ht="15.75" customHeight="1" hidden="1">
      <c r="A56" s="162"/>
      <c r="B56" s="162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09"/>
      <c r="Z56" s="109"/>
    </row>
    <row r="57" spans="1:26" ht="15.75" customHeight="1" hidden="1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</row>
    <row r="58" spans="1:26" ht="15.75" customHeight="1" hidden="1">
      <c r="A58" s="116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09"/>
      <c r="Z58" s="109"/>
    </row>
    <row r="59" spans="1:26" ht="15.75" customHeight="1" hidden="1">
      <c r="A59" s="116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09"/>
      <c r="Z59" s="109"/>
    </row>
    <row r="60" spans="1:26" ht="15.75" customHeight="1" hidden="1">
      <c r="A60" s="116"/>
      <c r="B60" s="116" t="str">
        <f>_xlfn.IFERROR(VLOOKUP(#REF!,'[2]Лист1'!#REF!,2,0)," ")</f>
        <v> </v>
      </c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09"/>
      <c r="Z60" s="109"/>
    </row>
    <row r="61" spans="1:26" ht="15.75" customHeight="1" hidden="1">
      <c r="A61" s="116"/>
      <c r="B61" s="117">
        <f ca="1">INDIRECT("C12")</f>
        <v>0</v>
      </c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09"/>
      <c r="Z61" s="109"/>
    </row>
    <row r="62" spans="1:26" ht="15.75" customHeight="1" hidden="1">
      <c r="A62" s="116"/>
      <c r="B62" s="117">
        <f ca="1">INDIRECT("E12")</f>
        <v>0</v>
      </c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09"/>
      <c r="Z62" s="109"/>
    </row>
    <row r="63" spans="1:26" ht="14.25" customHeight="1" hidden="1">
      <c r="A63" s="116"/>
      <c r="B63" s="118">
        <f>B61-B62</f>
        <v>0</v>
      </c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09"/>
      <c r="Z63" s="109"/>
    </row>
  </sheetData>
  <sheetProtection/>
  <protectedRanges>
    <protectedRange sqref="C8:E17" name="Диапазон1"/>
    <protectedRange sqref="C21:E30" name="Диапазон2"/>
  </protectedRanges>
  <mergeCells count="108">
    <mergeCell ref="A44:C44"/>
    <mergeCell ref="A45:C45"/>
    <mergeCell ref="W18:X20"/>
    <mergeCell ref="R18:R20"/>
    <mergeCell ref="T18:T20"/>
    <mergeCell ref="A35:C35"/>
    <mergeCell ref="A38:C38"/>
    <mergeCell ref="A34:C34"/>
    <mergeCell ref="N18:N20"/>
    <mergeCell ref="A43:C43"/>
    <mergeCell ref="S18:S20"/>
    <mergeCell ref="Q18:Q20"/>
    <mergeCell ref="A21:B21"/>
    <mergeCell ref="A9:B9"/>
    <mergeCell ref="I9:J9"/>
    <mergeCell ref="A10:B10"/>
    <mergeCell ref="I10:J10"/>
    <mergeCell ref="I11:J11"/>
    <mergeCell ref="A13:B13"/>
    <mergeCell ref="A12:B12"/>
    <mergeCell ref="A23:B23"/>
    <mergeCell ref="A19:J19"/>
    <mergeCell ref="O18:O20"/>
    <mergeCell ref="P18:P20"/>
    <mergeCell ref="A4:B4"/>
    <mergeCell ref="A6:B7"/>
    <mergeCell ref="C6:C7"/>
    <mergeCell ref="A8:B8"/>
    <mergeCell ref="I6:J7"/>
    <mergeCell ref="I8:J8"/>
    <mergeCell ref="M18:M20"/>
    <mergeCell ref="A22:B22"/>
    <mergeCell ref="A28:B28"/>
    <mergeCell ref="A29:B29"/>
    <mergeCell ref="A30:B30"/>
    <mergeCell ref="A11:B11"/>
    <mergeCell ref="A15:B15"/>
    <mergeCell ref="A17:B17"/>
    <mergeCell ref="A16:B16"/>
    <mergeCell ref="A18:B18"/>
    <mergeCell ref="M31:M33"/>
    <mergeCell ref="N31:N33"/>
    <mergeCell ref="V18:V20"/>
    <mergeCell ref="A26:B26"/>
    <mergeCell ref="A27:B27"/>
    <mergeCell ref="A20:B20"/>
    <mergeCell ref="H20:J20"/>
    <mergeCell ref="A24:B24"/>
    <mergeCell ref="U18:U20"/>
    <mergeCell ref="L18:L20"/>
    <mergeCell ref="K31:K33"/>
    <mergeCell ref="H30:J30"/>
    <mergeCell ref="A31:C31"/>
    <mergeCell ref="O31:O33"/>
    <mergeCell ref="H22:J22"/>
    <mergeCell ref="H23:J23"/>
    <mergeCell ref="H24:J24"/>
    <mergeCell ref="H25:J25"/>
    <mergeCell ref="H26:J26"/>
    <mergeCell ref="H28:J28"/>
    <mergeCell ref="I15:J15"/>
    <mergeCell ref="A14:B14"/>
    <mergeCell ref="I12:J12"/>
    <mergeCell ref="I13:J13"/>
    <mergeCell ref="C18:J18"/>
    <mergeCell ref="K18:K20"/>
    <mergeCell ref="I16:J16"/>
    <mergeCell ref="I17:J17"/>
    <mergeCell ref="A2:B2"/>
    <mergeCell ref="H21:J21"/>
    <mergeCell ref="E31:F31"/>
    <mergeCell ref="E32:F32"/>
    <mergeCell ref="E33:F33"/>
    <mergeCell ref="A25:B25"/>
    <mergeCell ref="D6:D7"/>
    <mergeCell ref="F6:G6"/>
    <mergeCell ref="E6:E7"/>
    <mergeCell ref="I14:J14"/>
    <mergeCell ref="H6:H7"/>
    <mergeCell ref="H27:J27"/>
    <mergeCell ref="H29:J29"/>
    <mergeCell ref="L31:L33"/>
    <mergeCell ref="A53:Z53"/>
    <mergeCell ref="A40:C40"/>
    <mergeCell ref="A37:C37"/>
    <mergeCell ref="A36:C36"/>
    <mergeCell ref="A39:C39"/>
    <mergeCell ref="G31:J33"/>
    <mergeCell ref="A47:Z49"/>
    <mergeCell ref="A1:J1"/>
    <mergeCell ref="E2:J2"/>
    <mergeCell ref="E3:J3"/>
    <mergeCell ref="E4:J4"/>
    <mergeCell ref="A56:X56"/>
    <mergeCell ref="A42:C42"/>
    <mergeCell ref="A5:B5"/>
    <mergeCell ref="A3:B3"/>
    <mergeCell ref="A33:C33"/>
    <mergeCell ref="A50:Z50"/>
    <mergeCell ref="A52:Z52"/>
    <mergeCell ref="Z18:Z19"/>
    <mergeCell ref="A51:Z51"/>
    <mergeCell ref="C5:Z5"/>
    <mergeCell ref="Z6:Z7"/>
    <mergeCell ref="A46:C46"/>
    <mergeCell ref="A32:C32"/>
    <mergeCell ref="A41:C41"/>
    <mergeCell ref="Z31:Z33"/>
  </mergeCells>
  <dataValidations count="3">
    <dataValidation showInputMessage="1" showErrorMessage="1" prompt="Выбирите материал наполнения" sqref="K8:K17"/>
    <dataValidation allowBlank="1" showInputMessage="1" showErrorMessage="1" prompt="Выбирите цвет материала" sqref="C5"/>
    <dataValidation showInputMessage="1" prompt="Выбирите материал наполнения" sqref="I8:J17"/>
  </dataValidation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8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9"/>
  <dimension ref="A1:AZ290"/>
  <sheetViews>
    <sheetView zoomScale="55" zoomScaleNormal="55" zoomScalePageLayoutView="0" workbookViewId="0" topLeftCell="A1">
      <selection activeCell="Y23" sqref="Y23"/>
    </sheetView>
  </sheetViews>
  <sheetFormatPr defaultColWidth="9.140625" defaultRowHeight="15"/>
  <cols>
    <col min="1" max="2" width="5.7109375" style="1" customWidth="1"/>
    <col min="3" max="3" width="14.00390625" style="1" customWidth="1"/>
    <col min="4" max="8" width="10.7109375" style="1" customWidth="1"/>
    <col min="9" max="11" width="9.7109375" style="1" customWidth="1"/>
    <col min="12" max="12" width="35.8515625" style="1" customWidth="1"/>
    <col min="13" max="13" width="36.00390625" style="1" customWidth="1"/>
    <col min="14" max="14" width="44.57421875" style="1" customWidth="1"/>
    <col min="15" max="15" width="34.421875" style="1" customWidth="1"/>
    <col min="16" max="18" width="14.8515625" style="1" customWidth="1"/>
    <col min="19" max="19" width="12.140625" style="1" customWidth="1"/>
    <col min="20" max="20" width="20.140625" style="1" customWidth="1"/>
    <col min="21" max="24" width="21.421875" style="1" customWidth="1"/>
    <col min="25" max="26" width="20.421875" style="1" customWidth="1"/>
    <col min="27" max="27" width="26.00390625" style="1" customWidth="1"/>
    <col min="28" max="28" width="21.140625" style="1" customWidth="1"/>
    <col min="29" max="29" width="17.140625" style="1" customWidth="1"/>
    <col min="30" max="30" width="21.00390625" style="1" customWidth="1"/>
    <col min="31" max="31" width="20.7109375" style="1" customWidth="1"/>
    <col min="32" max="33" width="17.140625" style="1" customWidth="1"/>
    <col min="34" max="34" width="26.421875" style="1" customWidth="1"/>
    <col min="35" max="35" width="18.421875" style="1" customWidth="1"/>
    <col min="36" max="36" width="25.8515625" style="1" customWidth="1"/>
    <col min="37" max="37" width="18.421875" style="1" customWidth="1"/>
    <col min="38" max="38" width="42.57421875" style="1" customWidth="1"/>
    <col min="39" max="39" width="34.7109375" style="1" customWidth="1"/>
    <col min="40" max="40" width="12.140625" style="1" customWidth="1"/>
    <col min="41" max="41" width="31.8515625" style="1" customWidth="1"/>
    <col min="42" max="42" width="9.7109375" style="1" customWidth="1"/>
    <col min="43" max="46" width="9.140625" style="1" customWidth="1"/>
    <col min="47" max="47" width="9.7109375" style="1" customWidth="1"/>
    <col min="48" max="48" width="4.28125" style="1" customWidth="1"/>
    <col min="49" max="49" width="14.57421875" style="1" customWidth="1"/>
    <col min="50" max="50" width="15.57421875" style="1" customWidth="1"/>
    <col min="51" max="51" width="9.140625" style="1" hidden="1" customWidth="1"/>
    <col min="52" max="53" width="0" style="1" hidden="1" customWidth="1"/>
    <col min="54" max="16384" width="9.140625" style="1" customWidth="1"/>
  </cols>
  <sheetData>
    <row r="1" spans="1:11" ht="6" customHeight="1" thickBo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46" ht="64.5" customHeight="1" thickBot="1">
      <c r="A2" s="270" t="s">
        <v>132</v>
      </c>
      <c r="B2" s="270"/>
      <c r="C2" s="270"/>
      <c r="D2" s="270"/>
      <c r="E2" s="270"/>
      <c r="F2" s="270"/>
      <c r="G2" s="270"/>
      <c r="H2" s="270"/>
      <c r="I2" s="270"/>
      <c r="J2" s="270"/>
      <c r="K2" s="31"/>
      <c r="L2" s="31"/>
      <c r="M2" s="31"/>
      <c r="N2" s="31"/>
      <c r="O2" s="31"/>
      <c r="P2" s="31"/>
      <c r="Q2" s="31"/>
      <c r="R2" s="31"/>
      <c r="S2" s="31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Q2" s="239"/>
      <c r="AR2" s="239"/>
      <c r="AS2" s="239"/>
      <c r="AT2" s="239"/>
    </row>
    <row r="3" spans="1:50" ht="22.5" customHeight="1" thickBot="1">
      <c r="A3" s="266" t="s">
        <v>45</v>
      </c>
      <c r="B3" s="266"/>
      <c r="C3" s="28">
        <f>'БЛАНК ЗАКАЗА'!C3</f>
        <v>0</v>
      </c>
      <c r="D3" s="28" t="s">
        <v>0</v>
      </c>
      <c r="E3" s="266">
        <f>'БЛАНК ЗАКАЗА'!E3:J3</f>
        <v>0</v>
      </c>
      <c r="F3" s="266"/>
      <c r="G3" s="266"/>
      <c r="H3" s="266"/>
      <c r="I3" s="266"/>
      <c r="J3" s="266"/>
      <c r="K3" s="31"/>
      <c r="L3" s="31"/>
      <c r="M3" s="31"/>
      <c r="N3" s="31"/>
      <c r="O3" s="31"/>
      <c r="P3" s="31"/>
      <c r="Q3" s="31"/>
      <c r="R3" s="31"/>
      <c r="S3" s="31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P3" s="284"/>
      <c r="AQ3" s="288"/>
      <c r="AR3" s="288"/>
      <c r="AS3" s="288"/>
      <c r="AT3" s="289"/>
      <c r="AU3" s="287"/>
      <c r="AV3" s="33"/>
      <c r="AW3" s="259">
        <v>100</v>
      </c>
      <c r="AX3" s="279">
        <f>C8</f>
        <v>0</v>
      </c>
    </row>
    <row r="4" spans="1:50" ht="22.5" customHeight="1" thickBot="1">
      <c r="A4" s="266" t="s">
        <v>46</v>
      </c>
      <c r="B4" s="266"/>
      <c r="C4" s="15">
        <f>'БЛАНК ЗАКАЗА'!C4</f>
        <v>0</v>
      </c>
      <c r="D4" s="28" t="s">
        <v>1</v>
      </c>
      <c r="E4" s="266">
        <f>'БЛАНК ЗАКАЗА'!E4:J4</f>
        <v>0</v>
      </c>
      <c r="F4" s="266"/>
      <c r="G4" s="266"/>
      <c r="H4" s="266"/>
      <c r="I4" s="266"/>
      <c r="J4" s="266"/>
      <c r="K4" s="31"/>
      <c r="L4" s="31"/>
      <c r="M4" s="31"/>
      <c r="N4" s="31"/>
      <c r="O4" s="31"/>
      <c r="P4" s="31"/>
      <c r="Q4" s="31"/>
      <c r="R4" s="31"/>
      <c r="S4" s="31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P4" s="285"/>
      <c r="AQ4" s="290"/>
      <c r="AR4" s="290"/>
      <c r="AS4" s="290"/>
      <c r="AT4" s="291"/>
      <c r="AU4" s="287"/>
      <c r="AV4" s="34"/>
      <c r="AW4" s="260"/>
      <c r="AX4" s="280"/>
    </row>
    <row r="5" spans="1:50" ht="22.5" customHeight="1" thickBot="1">
      <c r="A5" s="266" t="s">
        <v>47</v>
      </c>
      <c r="B5" s="266"/>
      <c r="C5" s="266" t="str">
        <f>'БЛАНК ЗАКАЗА'!C5:J5</f>
        <v>ЛДСП Дуб Гладстоун серо-бежевый</v>
      </c>
      <c r="D5" s="266"/>
      <c r="E5" s="266"/>
      <c r="F5" s="266"/>
      <c r="G5" s="266"/>
      <c r="H5" s="266"/>
      <c r="I5" s="266"/>
      <c r="J5" s="266"/>
      <c r="K5" s="31"/>
      <c r="L5" s="31"/>
      <c r="M5" s="31"/>
      <c r="N5" s="31"/>
      <c r="O5" s="31"/>
      <c r="P5" s="31"/>
      <c r="Q5" s="31"/>
      <c r="R5" s="31"/>
      <c r="S5" s="31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P5" s="285"/>
      <c r="AQ5" s="35"/>
      <c r="AR5" s="35"/>
      <c r="AS5" s="35"/>
      <c r="AT5" s="35"/>
      <c r="AU5" s="287"/>
      <c r="AV5" s="36"/>
      <c r="AW5" s="37"/>
      <c r="AX5" s="281"/>
    </row>
    <row r="6" spans="1:51" ht="22.5" customHeight="1" thickBot="1">
      <c r="A6" s="266" t="s">
        <v>2</v>
      </c>
      <c r="B6" s="266"/>
      <c r="C6" s="270" t="s">
        <v>97</v>
      </c>
      <c r="D6" s="270" t="s">
        <v>100</v>
      </c>
      <c r="E6" s="270" t="s">
        <v>9</v>
      </c>
      <c r="F6" s="270" t="s">
        <v>20</v>
      </c>
      <c r="G6" s="270"/>
      <c r="H6" s="219" t="s">
        <v>101</v>
      </c>
      <c r="I6" s="270" t="s">
        <v>35</v>
      </c>
      <c r="J6" s="270"/>
      <c r="K6" s="31"/>
      <c r="L6" s="31"/>
      <c r="M6" s="31"/>
      <c r="N6" s="31"/>
      <c r="O6" s="31"/>
      <c r="P6" s="31"/>
      <c r="Q6" s="31"/>
      <c r="R6" s="31"/>
      <c r="S6" s="31"/>
      <c r="T6" s="247" t="s">
        <v>74</v>
      </c>
      <c r="U6" s="303" t="s">
        <v>75</v>
      </c>
      <c r="V6" s="304"/>
      <c r="W6" s="233" t="s">
        <v>80</v>
      </c>
      <c r="X6" s="234"/>
      <c r="Y6" s="232" t="s">
        <v>76</v>
      </c>
      <c r="Z6" s="240" t="s">
        <v>82</v>
      </c>
      <c r="AA6" s="261" t="s">
        <v>83</v>
      </c>
      <c r="AB6" s="295" t="s">
        <v>26</v>
      </c>
      <c r="AC6" s="296" t="s">
        <v>27</v>
      </c>
      <c r="AD6" s="294" t="s">
        <v>30</v>
      </c>
      <c r="AE6" s="294"/>
      <c r="AF6" s="294"/>
      <c r="AG6" s="294"/>
      <c r="AH6" s="294"/>
      <c r="AI6" s="294"/>
      <c r="AJ6" s="294"/>
      <c r="AK6" s="294"/>
      <c r="AL6" s="294"/>
      <c r="AM6" s="294"/>
      <c r="AN6" s="38"/>
      <c r="AP6" s="285"/>
      <c r="AQ6" s="35"/>
      <c r="AR6" s="35"/>
      <c r="AS6" s="35"/>
      <c r="AT6" s="35"/>
      <c r="AU6" s="287"/>
      <c r="AV6" s="36"/>
      <c r="AW6" s="37"/>
      <c r="AX6" s="281"/>
      <c r="AY6" s="39"/>
    </row>
    <row r="7" spans="1:51" ht="22.5" customHeight="1" thickBot="1">
      <c r="A7" s="266"/>
      <c r="B7" s="266"/>
      <c r="C7" s="270"/>
      <c r="D7" s="270"/>
      <c r="E7" s="270"/>
      <c r="F7" s="29" t="s">
        <v>58</v>
      </c>
      <c r="G7" s="30" t="s">
        <v>8</v>
      </c>
      <c r="H7" s="219"/>
      <c r="I7" s="270"/>
      <c r="J7" s="270"/>
      <c r="K7" s="31"/>
      <c r="L7" s="31">
        <f>IF(G11=0,0,G11+10)</f>
        <v>0</v>
      </c>
      <c r="M7" s="31"/>
      <c r="N7" s="31"/>
      <c r="O7" s="31"/>
      <c r="P7" s="31"/>
      <c r="Q7" s="31"/>
      <c r="R7" s="31"/>
      <c r="S7" s="31"/>
      <c r="T7" s="248"/>
      <c r="U7" s="305"/>
      <c r="V7" s="306"/>
      <c r="W7" s="235"/>
      <c r="X7" s="236"/>
      <c r="Y7" s="232"/>
      <c r="Z7" s="241"/>
      <c r="AA7" s="262"/>
      <c r="AB7" s="295"/>
      <c r="AC7" s="296"/>
      <c r="AD7" s="294"/>
      <c r="AE7" s="294"/>
      <c r="AF7" s="294"/>
      <c r="AG7" s="294"/>
      <c r="AH7" s="294"/>
      <c r="AI7" s="294"/>
      <c r="AJ7" s="294"/>
      <c r="AK7" s="294"/>
      <c r="AL7" s="294"/>
      <c r="AM7" s="294"/>
      <c r="AN7" s="38"/>
      <c r="AO7" s="40"/>
      <c r="AP7" s="285"/>
      <c r="AQ7" s="35"/>
      <c r="AR7" s="35"/>
      <c r="AS7" s="35"/>
      <c r="AT7" s="35"/>
      <c r="AU7" s="287"/>
      <c r="AV7" s="41"/>
      <c r="AW7" s="42"/>
      <c r="AX7" s="281"/>
      <c r="AY7" s="39"/>
    </row>
    <row r="8" spans="1:50" ht="22.5" customHeight="1" thickBot="1">
      <c r="A8" s="266">
        <v>6</v>
      </c>
      <c r="B8" s="266"/>
      <c r="C8" s="28">
        <f>'БЛАНК ЗАКАЗА'!C13</f>
        <v>0</v>
      </c>
      <c r="D8" s="28">
        <f>'БЛАНК ЗАКАЗА'!D13</f>
        <v>0</v>
      </c>
      <c r="E8" s="28">
        <f>'БЛАНК ЗАКАЗА'!E13</f>
        <v>0</v>
      </c>
      <c r="F8" s="28">
        <f>'БЛАНК ЗАКАЗА'!F13</f>
        <v>0</v>
      </c>
      <c r="G8" s="28">
        <f>'БЛАНК ЗАКАЗА'!G13</f>
        <v>0</v>
      </c>
      <c r="H8" s="28">
        <f>'БЛАНК ЗАКАЗА'!H13</f>
        <v>0</v>
      </c>
      <c r="I8" s="266" t="str">
        <f>'БЛАНК ЗАКАЗА'!I13:J13</f>
        <v>ДСП 8 мм</v>
      </c>
      <c r="J8" s="266"/>
      <c r="K8" s="31"/>
      <c r="L8" s="31">
        <f>IF(I12=0,0,I12+5)</f>
        <v>0</v>
      </c>
      <c r="M8" s="31">
        <f>IF(G14=0,0,G14+5)</f>
        <v>0</v>
      </c>
      <c r="N8" s="31"/>
      <c r="O8" s="31"/>
      <c r="P8" s="31"/>
      <c r="Q8" s="31"/>
      <c r="R8" s="31"/>
      <c r="S8" s="31"/>
      <c r="T8" s="248"/>
      <c r="U8" s="305"/>
      <c r="V8" s="306"/>
      <c r="W8" s="235"/>
      <c r="X8" s="236"/>
      <c r="Y8" s="232"/>
      <c r="Z8" s="241"/>
      <c r="AA8" s="262"/>
      <c r="AB8" s="295"/>
      <c r="AC8" s="296"/>
      <c r="AD8" s="294"/>
      <c r="AE8" s="294"/>
      <c r="AF8" s="294"/>
      <c r="AG8" s="294"/>
      <c r="AH8" s="294"/>
      <c r="AI8" s="294"/>
      <c r="AJ8" s="294"/>
      <c r="AK8" s="294"/>
      <c r="AL8" s="294"/>
      <c r="AM8" s="294"/>
      <c r="AN8" s="32"/>
      <c r="AO8" s="43"/>
      <c r="AP8" s="285"/>
      <c r="AQ8" s="35"/>
      <c r="AR8" s="35"/>
      <c r="AS8" s="35"/>
      <c r="AT8" s="35"/>
      <c r="AU8" s="287"/>
      <c r="AV8" s="41"/>
      <c r="AW8" s="42"/>
      <c r="AX8" s="281"/>
    </row>
    <row r="9" spans="1:50" ht="22.5" customHeight="1" thickBot="1">
      <c r="A9" s="256" t="s">
        <v>66</v>
      </c>
      <c r="B9" s="258"/>
      <c r="C9" s="258"/>
      <c r="D9" s="258"/>
      <c r="E9" s="258"/>
      <c r="F9" s="258"/>
      <c r="G9" s="267" t="s">
        <v>67</v>
      </c>
      <c r="H9" s="267"/>
      <c r="I9" s="267"/>
      <c r="J9" s="267"/>
      <c r="K9" s="31"/>
      <c r="L9" s="253" t="s">
        <v>107</v>
      </c>
      <c r="M9" s="253" t="s">
        <v>108</v>
      </c>
      <c r="N9" s="253" t="s">
        <v>109</v>
      </c>
      <c r="O9" s="253" t="s">
        <v>110</v>
      </c>
      <c r="P9" s="254" t="s">
        <v>111</v>
      </c>
      <c r="R9" s="254" t="s">
        <v>112</v>
      </c>
      <c r="S9" s="31"/>
      <c r="T9" s="248"/>
      <c r="U9" s="305"/>
      <c r="V9" s="306"/>
      <c r="W9" s="235"/>
      <c r="X9" s="236"/>
      <c r="Y9" s="232"/>
      <c r="Z9" s="241"/>
      <c r="AA9" s="262"/>
      <c r="AB9" s="295"/>
      <c r="AC9" s="296"/>
      <c r="AD9" s="231" t="s">
        <v>78</v>
      </c>
      <c r="AE9" s="231" t="s">
        <v>165</v>
      </c>
      <c r="AF9" s="231" t="s">
        <v>13</v>
      </c>
      <c r="AG9" s="231" t="s">
        <v>14</v>
      </c>
      <c r="AH9" s="231" t="s">
        <v>16</v>
      </c>
      <c r="AI9" s="231" t="s">
        <v>31</v>
      </c>
      <c r="AJ9" s="231" t="s">
        <v>18</v>
      </c>
      <c r="AK9" s="231" t="s">
        <v>32</v>
      </c>
      <c r="AL9" s="231" t="s">
        <v>33</v>
      </c>
      <c r="AM9" s="231" t="s">
        <v>77</v>
      </c>
      <c r="AN9" s="243" t="s">
        <v>164</v>
      </c>
      <c r="AO9" s="321" t="s">
        <v>166</v>
      </c>
      <c r="AP9" s="285"/>
      <c r="AQ9" s="35"/>
      <c r="AR9" s="35"/>
      <c r="AS9" s="35"/>
      <c r="AT9" s="35"/>
      <c r="AU9" s="287"/>
      <c r="AV9" s="36"/>
      <c r="AW9" s="37"/>
      <c r="AX9" s="281"/>
    </row>
    <row r="10" spans="1:50" ht="22.5" customHeight="1" thickBot="1">
      <c r="A10" s="256"/>
      <c r="B10" s="258"/>
      <c r="C10" s="258"/>
      <c r="D10" s="257"/>
      <c r="E10" s="256" t="s">
        <v>65</v>
      </c>
      <c r="F10" s="258"/>
      <c r="G10" s="265" t="s">
        <v>97</v>
      </c>
      <c r="H10" s="265"/>
      <c r="I10" s="265" t="s">
        <v>98</v>
      </c>
      <c r="J10" s="265"/>
      <c r="K10" s="31"/>
      <c r="L10" s="253"/>
      <c r="M10" s="253"/>
      <c r="N10" s="253"/>
      <c r="O10" s="253"/>
      <c r="P10" s="255"/>
      <c r="R10" s="255"/>
      <c r="S10" s="31"/>
      <c r="T10" s="249"/>
      <c r="U10" s="307"/>
      <c r="V10" s="308"/>
      <c r="W10" s="237"/>
      <c r="X10" s="238"/>
      <c r="Y10" s="232"/>
      <c r="Z10" s="242"/>
      <c r="AA10" s="263"/>
      <c r="AB10" s="80">
        <f>('№ 6'!E11*'ЦЕНЫ+размеры'!B14)+('№ 6'!H8*4)</f>
        <v>0</v>
      </c>
      <c r="AC10" s="81">
        <f>E8*'ЦЕНЫ+размеры'!B15</f>
        <v>0</v>
      </c>
      <c r="AD10" s="231"/>
      <c r="AE10" s="231"/>
      <c r="AF10" s="231"/>
      <c r="AG10" s="231"/>
      <c r="AH10" s="231"/>
      <c r="AI10" s="231"/>
      <c r="AJ10" s="231"/>
      <c r="AK10" s="231"/>
      <c r="AL10" s="231"/>
      <c r="AM10" s="231"/>
      <c r="AN10" s="243"/>
      <c r="AO10" s="321"/>
      <c r="AP10" s="285"/>
      <c r="AQ10" s="35"/>
      <c r="AR10" s="35"/>
      <c r="AS10" s="35"/>
      <c r="AT10" s="35"/>
      <c r="AU10" s="287"/>
      <c r="AV10" s="36"/>
      <c r="AW10" s="37"/>
      <c r="AX10" s="281"/>
    </row>
    <row r="11" spans="1:50" ht="22.5" customHeight="1" thickBot="1">
      <c r="A11" s="256" t="s">
        <v>88</v>
      </c>
      <c r="B11" s="258"/>
      <c r="C11" s="258"/>
      <c r="D11" s="257"/>
      <c r="E11" s="256">
        <f>E8</f>
        <v>0</v>
      </c>
      <c r="F11" s="258"/>
      <c r="G11" s="267">
        <f>C8</f>
        <v>0</v>
      </c>
      <c r="H11" s="267"/>
      <c r="I11" s="267">
        <f>IF(E8,100,0)</f>
        <v>0</v>
      </c>
      <c r="J11" s="267"/>
      <c r="K11" s="31"/>
      <c r="L11" s="79">
        <f>L7</f>
        <v>0</v>
      </c>
      <c r="M11" s="79">
        <f>M8</f>
        <v>0</v>
      </c>
      <c r="N11" s="79">
        <f>IF(I8='ЦЕНЫ+размеры'!F5,G23,0)</f>
        <v>0</v>
      </c>
      <c r="O11" s="79">
        <f>IF(I8='ЦЕНЫ+размеры'!F6,G23,0)</f>
        <v>0</v>
      </c>
      <c r="P11" s="79" t="e">
        <f>IF(I8='ЦЕНЫ+размеры'!#REF!,G23,0)</f>
        <v>#REF!</v>
      </c>
      <c r="R11" s="79">
        <f>IF(I8='ЦЕНЫ+размеры'!F7,G23,0)</f>
        <v>0</v>
      </c>
      <c r="S11" s="31"/>
      <c r="T11" s="48">
        <f>E11*(ROUNDUP(((((G11*I11)*0.000001)*1.2)),2))</f>
        <v>0</v>
      </c>
      <c r="U11" s="76">
        <f>ROUNDUP(T11*1.2,3)</f>
        <v>0</v>
      </c>
      <c r="V11" s="311">
        <f>ROUNDUP(SUM(U11:U12),3)</f>
        <v>0</v>
      </c>
      <c r="W11" s="233" t="s">
        <v>19</v>
      </c>
      <c r="X11" s="314">
        <f>ROUNDUP(SUM(T14:T15,T11:T12,T17:T21),2)</f>
        <v>0</v>
      </c>
      <c r="Y11" s="50">
        <f>ROUNDUP((((G11+I11)*2)*E11)*0.001,3)</f>
        <v>0</v>
      </c>
      <c r="Z11" s="244">
        <f>ROUNDUP(SUM(Y11:Y12,Y14:Y15,Y17:Y21),2)</f>
        <v>0</v>
      </c>
      <c r="AA11" s="84"/>
      <c r="AB11" s="32"/>
      <c r="AC11" s="32"/>
      <c r="AD11" s="231">
        <f>X11*'ЦЕНЫ+размеры'!B16</f>
        <v>0</v>
      </c>
      <c r="AE11" s="231">
        <f>AA23*'ЦЕНЫ+размеры'!B18</f>
        <v>0</v>
      </c>
      <c r="AF11" s="231">
        <f>AB10*'ЦЕНЫ+размеры'!B19</f>
        <v>0</v>
      </c>
      <c r="AG11" s="231">
        <f>AC10*'ЦЕНЫ+размеры'!B20</f>
        <v>0</v>
      </c>
      <c r="AH11" s="231">
        <f>AA27*'ЦЕНЫ+размеры'!B22</f>
        <v>0</v>
      </c>
      <c r="AI11" s="231">
        <f>IF(W23="ДСП 8 мм",SUM(X11+X23)*'ЦЕНЫ+размеры'!B23,X11*'ЦЕНЫ+размеры'!B23)</f>
        <v>0</v>
      </c>
      <c r="AJ11" s="231">
        <f>(AB10*2)*'ЦЕНЫ+размеры'!B24</f>
        <v>0</v>
      </c>
      <c r="AK11" s="231">
        <f>E8*'ЦЕНЫ+размеры'!B21</f>
        <v>0</v>
      </c>
      <c r="AL11" s="231">
        <f>(E8*F8*'ЦЕНЫ+размеры'!B25)+('№ 1'!E8*'№ 1'!G8*'ЦЕНЫ+размеры'!B25)</f>
        <v>0</v>
      </c>
      <c r="AM11" s="64">
        <f>SUM(AD11:AL21,AN11,AD23,AO11)</f>
        <v>0</v>
      </c>
      <c r="AN11" s="243">
        <f>AA25*'ЦЕНЫ+размеры'!B18</f>
        <v>0</v>
      </c>
      <c r="AO11" s="322">
        <f>IF(W23="Решетка 8 мм",X23*'ЦЕНЫ+размеры'!B23,0)</f>
        <v>0</v>
      </c>
      <c r="AP11" s="285"/>
      <c r="AQ11" s="35"/>
      <c r="AR11" s="35"/>
      <c r="AS11" s="35"/>
      <c r="AT11" s="35"/>
      <c r="AU11" s="287"/>
      <c r="AV11" s="41"/>
      <c r="AW11" s="42"/>
      <c r="AX11" s="281"/>
    </row>
    <row r="12" spans="1:50" ht="22.5" customHeight="1" thickBot="1">
      <c r="A12" s="256" t="s">
        <v>89</v>
      </c>
      <c r="B12" s="258"/>
      <c r="C12" s="258"/>
      <c r="D12" s="257"/>
      <c r="E12" s="256">
        <f>E8</f>
        <v>0</v>
      </c>
      <c r="F12" s="258"/>
      <c r="G12" s="267">
        <f>C8</f>
        <v>0</v>
      </c>
      <c r="H12" s="267"/>
      <c r="I12" s="267">
        <f>IF(E8,100,0)</f>
        <v>0</v>
      </c>
      <c r="J12" s="267"/>
      <c r="K12" s="31"/>
      <c r="L12" s="79">
        <f>L8</f>
        <v>0</v>
      </c>
      <c r="M12" s="79">
        <f>I14</f>
        <v>0</v>
      </c>
      <c r="N12" s="79">
        <f>IF(I8='ЦЕНЫ+размеры'!F5,I23,0)</f>
        <v>0</v>
      </c>
      <c r="O12" s="79">
        <f>IF(I8='ЦЕНЫ+размеры'!F6,I23,0)</f>
        <v>0</v>
      </c>
      <c r="P12" s="79" t="e">
        <f>IF(I8='ЦЕНЫ+размеры'!#REF!,I23,0)</f>
        <v>#REF!</v>
      </c>
      <c r="R12" s="79">
        <f>IF(I8='ЦЕНЫ+размеры'!F7,I23,0)</f>
        <v>0</v>
      </c>
      <c r="S12" s="31"/>
      <c r="T12" s="48">
        <f>E12*(ROUNDUP(((((G12*I12)*0.000001)*1.2)),2))</f>
        <v>0</v>
      </c>
      <c r="U12" s="76">
        <f aca="true" t="shared" si="0" ref="U12:U28">ROUNDUP(T12*1.2,3)</f>
        <v>0</v>
      </c>
      <c r="V12" s="312"/>
      <c r="W12" s="235"/>
      <c r="X12" s="314"/>
      <c r="Y12" s="50">
        <f>ROUNDUP((((G12+I12)*2)*E12)*0.001,3)</f>
        <v>0</v>
      </c>
      <c r="Z12" s="245"/>
      <c r="AA12" s="84">
        <f>Y12*1.5</f>
        <v>0</v>
      </c>
      <c r="AB12" s="247" t="s">
        <v>102</v>
      </c>
      <c r="AC12" s="32"/>
      <c r="AD12" s="231"/>
      <c r="AE12" s="231"/>
      <c r="AF12" s="231"/>
      <c r="AG12" s="231"/>
      <c r="AH12" s="231"/>
      <c r="AI12" s="231"/>
      <c r="AJ12" s="231"/>
      <c r="AK12" s="231"/>
      <c r="AL12" s="231"/>
      <c r="AM12" s="300"/>
      <c r="AN12" s="243"/>
      <c r="AO12" s="322"/>
      <c r="AP12" s="285"/>
      <c r="AQ12" s="35"/>
      <c r="AR12" s="35"/>
      <c r="AS12" s="35"/>
      <c r="AT12" s="35"/>
      <c r="AU12" s="287"/>
      <c r="AV12" s="41"/>
      <c r="AW12" s="42"/>
      <c r="AX12" s="281"/>
    </row>
    <row r="13" spans="1:50" ht="22.5" customHeight="1" thickBot="1">
      <c r="A13" s="256"/>
      <c r="B13" s="258"/>
      <c r="C13" s="258"/>
      <c r="D13" s="257"/>
      <c r="E13" s="256" t="s">
        <v>65</v>
      </c>
      <c r="F13" s="258"/>
      <c r="G13" s="265" t="s">
        <v>99</v>
      </c>
      <c r="H13" s="265"/>
      <c r="I13" s="265" t="s">
        <v>98</v>
      </c>
      <c r="J13" s="265"/>
      <c r="K13" s="31"/>
      <c r="L13" s="79">
        <f>E11+E12</f>
        <v>0</v>
      </c>
      <c r="M13" s="79">
        <f>E14+E15+E17+E18+E19+E20+E21</f>
        <v>0</v>
      </c>
      <c r="N13" s="79">
        <f>IF(I8='ЦЕНЫ+размеры'!F5,E23+E24+E25+E26+E27+E28,0)</f>
        <v>0</v>
      </c>
      <c r="O13" s="79">
        <f>IF(I8='ЦЕНЫ+размеры'!F6,E23+E24+E25+E26+E27+E28,0)</f>
        <v>0</v>
      </c>
      <c r="P13" s="79" t="e">
        <f>IF(I8='ЦЕНЫ+размеры'!#REF!,E23+E24+E25+E26+E27+E28,0)</f>
        <v>#REF!</v>
      </c>
      <c r="R13" s="79">
        <f>IF(I8='ЦЕНЫ+размеры'!F7,E23+E24+E25+E26+E27+E28,0)</f>
        <v>0</v>
      </c>
      <c r="S13" s="31"/>
      <c r="T13" s="83"/>
      <c r="U13" s="32"/>
      <c r="V13" s="32"/>
      <c r="W13" s="235"/>
      <c r="X13" s="315"/>
      <c r="Y13" s="32"/>
      <c r="Z13" s="245"/>
      <c r="AA13" s="84"/>
      <c r="AB13" s="248"/>
      <c r="AC13" s="32"/>
      <c r="AD13" s="231"/>
      <c r="AE13" s="231"/>
      <c r="AF13" s="231"/>
      <c r="AG13" s="231"/>
      <c r="AH13" s="231"/>
      <c r="AI13" s="231"/>
      <c r="AJ13" s="231"/>
      <c r="AK13" s="231"/>
      <c r="AL13" s="231"/>
      <c r="AM13" s="301"/>
      <c r="AN13" s="243"/>
      <c r="AO13" s="322"/>
      <c r="AP13" s="285"/>
      <c r="AQ13" s="35"/>
      <c r="AR13" s="35"/>
      <c r="AS13" s="35"/>
      <c r="AT13" s="35"/>
      <c r="AU13" s="287"/>
      <c r="AV13" s="36"/>
      <c r="AW13" s="37"/>
      <c r="AX13" s="281"/>
    </row>
    <row r="14" spans="1:50" ht="22.5" customHeight="1" thickBot="1">
      <c r="A14" s="256" t="s">
        <v>90</v>
      </c>
      <c r="B14" s="258"/>
      <c r="C14" s="258"/>
      <c r="D14" s="257"/>
      <c r="E14" s="256">
        <f>E11</f>
        <v>0</v>
      </c>
      <c r="F14" s="258"/>
      <c r="G14" s="267">
        <f>IF(E8,100,0)</f>
        <v>0</v>
      </c>
      <c r="H14" s="267"/>
      <c r="I14" s="267">
        <f>IF(E8,D8-I11-I12,0)</f>
        <v>0</v>
      </c>
      <c r="J14" s="267"/>
      <c r="K14" s="31"/>
      <c r="L14" s="31"/>
      <c r="M14" s="31"/>
      <c r="N14" s="31"/>
      <c r="O14" s="31"/>
      <c r="P14" s="31"/>
      <c r="Q14" s="31"/>
      <c r="R14" s="31"/>
      <c r="S14" s="31"/>
      <c r="T14" s="48">
        <f>E14*(ROUNDUP(((((G14*I14)*0.000001)*1.2)),2))</f>
        <v>0</v>
      </c>
      <c r="U14" s="76">
        <f t="shared" si="0"/>
        <v>0</v>
      </c>
      <c r="V14" s="311">
        <f>ROUNDUP(SUM(U14:U15),3)</f>
        <v>0</v>
      </c>
      <c r="W14" s="235"/>
      <c r="X14" s="314"/>
      <c r="Y14" s="50">
        <f>ROUNDUP((((G14+I14)*2)*E14)*0.001,3)</f>
        <v>0</v>
      </c>
      <c r="Z14" s="245"/>
      <c r="AA14" s="84">
        <f>Y14*1.5</f>
        <v>0</v>
      </c>
      <c r="AB14" s="248"/>
      <c r="AC14" s="32"/>
      <c r="AD14" s="231"/>
      <c r="AE14" s="231"/>
      <c r="AF14" s="231"/>
      <c r="AG14" s="231"/>
      <c r="AH14" s="231"/>
      <c r="AI14" s="231"/>
      <c r="AJ14" s="231"/>
      <c r="AK14" s="231"/>
      <c r="AL14" s="231"/>
      <c r="AM14" s="301"/>
      <c r="AN14" s="243"/>
      <c r="AO14" s="322"/>
      <c r="AP14" s="285"/>
      <c r="AQ14" s="35"/>
      <c r="AR14" s="35"/>
      <c r="AS14" s="35"/>
      <c r="AT14" s="35"/>
      <c r="AU14" s="287"/>
      <c r="AV14" s="36"/>
      <c r="AW14" s="37"/>
      <c r="AX14" s="281"/>
    </row>
    <row r="15" spans="1:50" ht="22.5" customHeight="1" thickBot="1">
      <c r="A15" s="256" t="s">
        <v>91</v>
      </c>
      <c r="B15" s="258"/>
      <c r="C15" s="258"/>
      <c r="D15" s="257"/>
      <c r="E15" s="256">
        <f>E11</f>
        <v>0</v>
      </c>
      <c r="F15" s="258"/>
      <c r="G15" s="267">
        <f>IF(E8,100,0)</f>
        <v>0</v>
      </c>
      <c r="H15" s="267"/>
      <c r="I15" s="267">
        <f>IF(E8,D8-I11-I12,0)</f>
        <v>0</v>
      </c>
      <c r="J15" s="267"/>
      <c r="K15" s="31"/>
      <c r="L15" s="31"/>
      <c r="M15" s="31"/>
      <c r="N15" s="31"/>
      <c r="O15" s="31"/>
      <c r="P15" s="31"/>
      <c r="Q15" s="31"/>
      <c r="R15" s="31"/>
      <c r="S15" s="31"/>
      <c r="T15" s="48">
        <f>E15*(ROUNDUP(((((G15*I15)*0.000001)*1.2)),2))</f>
        <v>0</v>
      </c>
      <c r="U15" s="76">
        <f t="shared" si="0"/>
        <v>0</v>
      </c>
      <c r="V15" s="312"/>
      <c r="W15" s="235"/>
      <c r="X15" s="314"/>
      <c r="Y15" s="50">
        <f>ROUNDUP((((G15+I15)*2)*E15)*0.001,3)</f>
        <v>0</v>
      </c>
      <c r="Z15" s="245"/>
      <c r="AA15" s="84">
        <f>Y15*1.5</f>
        <v>0</v>
      </c>
      <c r="AB15" s="248"/>
      <c r="AC15" s="32"/>
      <c r="AD15" s="231"/>
      <c r="AE15" s="231"/>
      <c r="AF15" s="231"/>
      <c r="AG15" s="231"/>
      <c r="AH15" s="231"/>
      <c r="AI15" s="231"/>
      <c r="AJ15" s="231"/>
      <c r="AK15" s="231"/>
      <c r="AL15" s="231"/>
      <c r="AM15" s="301"/>
      <c r="AN15" s="243"/>
      <c r="AO15" s="322"/>
      <c r="AP15" s="285"/>
      <c r="AQ15" s="35"/>
      <c r="AR15" s="35"/>
      <c r="AS15" s="35"/>
      <c r="AT15" s="35"/>
      <c r="AU15" s="287"/>
      <c r="AV15" s="41"/>
      <c r="AW15" s="42"/>
      <c r="AX15" s="281"/>
    </row>
    <row r="16" spans="1:50" ht="22.5" customHeight="1" thickBot="1">
      <c r="A16" s="256"/>
      <c r="B16" s="258"/>
      <c r="C16" s="258"/>
      <c r="D16" s="257"/>
      <c r="E16" s="256" t="s">
        <v>65</v>
      </c>
      <c r="F16" s="258"/>
      <c r="G16" s="265" t="s">
        <v>99</v>
      </c>
      <c r="H16" s="265"/>
      <c r="I16" s="265" t="s">
        <v>98</v>
      </c>
      <c r="J16" s="265"/>
      <c r="K16" s="31"/>
      <c r="L16" s="79" t="s">
        <v>68</v>
      </c>
      <c r="M16" s="79" t="s">
        <v>69</v>
      </c>
      <c r="S16" s="40"/>
      <c r="T16" s="83"/>
      <c r="U16" s="32"/>
      <c r="V16" s="32"/>
      <c r="W16" s="235"/>
      <c r="X16" s="315"/>
      <c r="Y16" s="32"/>
      <c r="Z16" s="245"/>
      <c r="AA16" s="85"/>
      <c r="AB16" s="249"/>
      <c r="AC16" s="51"/>
      <c r="AD16" s="231"/>
      <c r="AE16" s="231"/>
      <c r="AF16" s="231"/>
      <c r="AG16" s="231"/>
      <c r="AH16" s="231"/>
      <c r="AI16" s="231"/>
      <c r="AJ16" s="231"/>
      <c r="AK16" s="231"/>
      <c r="AL16" s="231"/>
      <c r="AM16" s="301"/>
      <c r="AN16" s="243"/>
      <c r="AO16" s="322"/>
      <c r="AP16" s="285"/>
      <c r="AQ16" s="35"/>
      <c r="AR16" s="35"/>
      <c r="AS16" s="35"/>
      <c r="AT16" s="35"/>
      <c r="AU16" s="287"/>
      <c r="AV16" s="41"/>
      <c r="AW16" s="42"/>
      <c r="AX16" s="281"/>
    </row>
    <row r="17" spans="1:51" ht="22.5" customHeight="1" thickBot="1">
      <c r="A17" s="256" t="s">
        <v>92</v>
      </c>
      <c r="B17" s="258"/>
      <c r="C17" s="258"/>
      <c r="D17" s="257"/>
      <c r="E17" s="256">
        <f>IF(H8&gt;=1,E8,0)</f>
        <v>0</v>
      </c>
      <c r="F17" s="258"/>
      <c r="G17" s="267">
        <f>IF(H8&gt;=1,L17,0)</f>
        <v>0</v>
      </c>
      <c r="H17" s="267"/>
      <c r="I17" s="267">
        <f>IF(H8&gt;=1,M17,0)</f>
        <v>0</v>
      </c>
      <c r="J17" s="267"/>
      <c r="K17" s="31"/>
      <c r="L17" s="79">
        <f>IF(D17,D17,100)</f>
        <v>100</v>
      </c>
      <c r="M17" s="79">
        <f>D8-I11-I12</f>
        <v>0</v>
      </c>
      <c r="S17" s="52"/>
      <c r="T17" s="48">
        <f>ROUNDUP(G17*I17*E17*0.000001*1.2,2)</f>
        <v>0</v>
      </c>
      <c r="U17" s="76">
        <f t="shared" si="0"/>
        <v>0</v>
      </c>
      <c r="V17" s="313">
        <f>ROUNDUP(SUM(U17:U21),3)</f>
        <v>0</v>
      </c>
      <c r="W17" s="235"/>
      <c r="X17" s="314"/>
      <c r="Y17" s="50">
        <f>ROUNDUP((((G17+I17)*2)*E17)*0.001,3)</f>
        <v>0</v>
      </c>
      <c r="Z17" s="245"/>
      <c r="AA17" s="85"/>
      <c r="AB17" s="48">
        <f>C8*D8*E8*0.000001</f>
        <v>0</v>
      </c>
      <c r="AC17" s="51"/>
      <c r="AD17" s="231"/>
      <c r="AE17" s="231"/>
      <c r="AF17" s="231"/>
      <c r="AG17" s="231"/>
      <c r="AH17" s="231"/>
      <c r="AI17" s="231"/>
      <c r="AJ17" s="231"/>
      <c r="AK17" s="231"/>
      <c r="AL17" s="231"/>
      <c r="AM17" s="301"/>
      <c r="AN17" s="243"/>
      <c r="AO17" s="322"/>
      <c r="AP17" s="285"/>
      <c r="AQ17" s="35"/>
      <c r="AR17" s="35"/>
      <c r="AS17" s="35"/>
      <c r="AT17" s="35"/>
      <c r="AU17" s="287"/>
      <c r="AV17" s="36"/>
      <c r="AW17" s="37"/>
      <c r="AX17" s="281"/>
      <c r="AY17" s="53"/>
    </row>
    <row r="18" spans="1:51" ht="22.5" customHeight="1" thickBot="1">
      <c r="A18" s="256" t="s">
        <v>93</v>
      </c>
      <c r="B18" s="258"/>
      <c r="C18" s="258"/>
      <c r="D18" s="257"/>
      <c r="E18" s="256">
        <f>IF(H8&gt;=2,E8,0)</f>
        <v>0</v>
      </c>
      <c r="F18" s="258"/>
      <c r="G18" s="267">
        <f>IF(H8&gt;=2,L18,0)</f>
        <v>0</v>
      </c>
      <c r="H18" s="267"/>
      <c r="I18" s="267">
        <f>IF(H8&gt;=2,M18,0)</f>
        <v>0</v>
      </c>
      <c r="J18" s="267"/>
      <c r="K18" s="31"/>
      <c r="L18" s="79">
        <f>IF(D18,D18,100)</f>
        <v>100</v>
      </c>
      <c r="M18" s="79">
        <f>D8-I11-I12</f>
        <v>0</v>
      </c>
      <c r="O18" s="1" t="s">
        <v>113</v>
      </c>
      <c r="S18" s="52"/>
      <c r="T18" s="48">
        <f>ROUNDUP(G18*I18*E18*0.000001*1.2,2)</f>
        <v>0</v>
      </c>
      <c r="U18" s="76">
        <f t="shared" si="0"/>
        <v>0</v>
      </c>
      <c r="V18" s="313"/>
      <c r="W18" s="235"/>
      <c r="X18" s="314"/>
      <c r="Y18" s="50">
        <f>ROUNDUP((((G18+I18)*2)*E18)*0.001,3)</f>
        <v>0</v>
      </c>
      <c r="Z18" s="245"/>
      <c r="AA18" s="85"/>
      <c r="AB18" s="51"/>
      <c r="AC18" s="51"/>
      <c r="AD18" s="231"/>
      <c r="AE18" s="231"/>
      <c r="AF18" s="231"/>
      <c r="AG18" s="231"/>
      <c r="AH18" s="231"/>
      <c r="AI18" s="231"/>
      <c r="AJ18" s="231"/>
      <c r="AK18" s="231"/>
      <c r="AL18" s="231"/>
      <c r="AM18" s="301"/>
      <c r="AN18" s="243"/>
      <c r="AO18" s="322"/>
      <c r="AP18" s="285"/>
      <c r="AQ18" s="35"/>
      <c r="AR18" s="35"/>
      <c r="AS18" s="35"/>
      <c r="AT18" s="35"/>
      <c r="AU18" s="287"/>
      <c r="AV18" s="36"/>
      <c r="AW18" s="37"/>
      <c r="AX18" s="281"/>
      <c r="AY18" s="53"/>
    </row>
    <row r="19" spans="1:51" ht="22.5" customHeight="1" thickBot="1">
      <c r="A19" s="256" t="s">
        <v>94</v>
      </c>
      <c r="B19" s="258"/>
      <c r="C19" s="258"/>
      <c r="D19" s="257"/>
      <c r="E19" s="256">
        <f>IF(H8&gt;=3,E8,0)</f>
        <v>0</v>
      </c>
      <c r="F19" s="258"/>
      <c r="G19" s="267">
        <f>IF(H8&gt;=3,L19,0)</f>
        <v>0</v>
      </c>
      <c r="H19" s="267"/>
      <c r="I19" s="267">
        <f>IF(H8&gt;=3,M19,0)</f>
        <v>0</v>
      </c>
      <c r="J19" s="267"/>
      <c r="K19" s="31"/>
      <c r="L19" s="79">
        <f>IF(D19,D19,100)</f>
        <v>100</v>
      </c>
      <c r="M19" s="79">
        <f>D8-I11-I12</f>
        <v>0</v>
      </c>
      <c r="S19" s="52"/>
      <c r="T19" s="48">
        <f>ROUNDUP(G19*I19*E19*0.000001*1.2,2)</f>
        <v>0</v>
      </c>
      <c r="U19" s="76">
        <f t="shared" si="0"/>
        <v>0</v>
      </c>
      <c r="V19" s="313"/>
      <c r="W19" s="235"/>
      <c r="X19" s="314"/>
      <c r="Y19" s="50">
        <f>ROUNDUP((((G19+I19)*2)*E19)*0.001,3)</f>
        <v>0</v>
      </c>
      <c r="Z19" s="245"/>
      <c r="AA19" s="85"/>
      <c r="AB19" s="250" t="s">
        <v>86</v>
      </c>
      <c r="AC19" s="250" t="s">
        <v>87</v>
      </c>
      <c r="AD19" s="231"/>
      <c r="AE19" s="231"/>
      <c r="AF19" s="231"/>
      <c r="AG19" s="231"/>
      <c r="AH19" s="231"/>
      <c r="AI19" s="231"/>
      <c r="AJ19" s="231"/>
      <c r="AK19" s="231"/>
      <c r="AL19" s="231"/>
      <c r="AM19" s="301"/>
      <c r="AN19" s="243"/>
      <c r="AO19" s="322"/>
      <c r="AP19" s="285"/>
      <c r="AQ19" s="35"/>
      <c r="AR19" s="35"/>
      <c r="AS19" s="35"/>
      <c r="AT19" s="35"/>
      <c r="AU19" s="287"/>
      <c r="AV19" s="41"/>
      <c r="AW19" s="42"/>
      <c r="AX19" s="281"/>
      <c r="AY19" s="53"/>
    </row>
    <row r="20" spans="1:51" ht="22.5" customHeight="1" thickBot="1">
      <c r="A20" s="256" t="s">
        <v>95</v>
      </c>
      <c r="B20" s="258"/>
      <c r="C20" s="258"/>
      <c r="D20" s="257"/>
      <c r="E20" s="256">
        <f>IF(H8&gt;=4,E8,0)</f>
        <v>0</v>
      </c>
      <c r="F20" s="258"/>
      <c r="G20" s="267">
        <f>IF(H8&gt;=4,L20,0)</f>
        <v>0</v>
      </c>
      <c r="H20" s="267"/>
      <c r="I20" s="267">
        <f>IF(H8&gt;=4,M20,0)</f>
        <v>0</v>
      </c>
      <c r="J20" s="267"/>
      <c r="K20" s="31"/>
      <c r="L20" s="79">
        <f>IF(D20,D20,100)</f>
        <v>100</v>
      </c>
      <c r="M20" s="79">
        <f>D8-I11-I12</f>
        <v>0</v>
      </c>
      <c r="N20" s="79" t="s">
        <v>73</v>
      </c>
      <c r="S20" s="52"/>
      <c r="T20" s="48">
        <f>ROUNDUP(G20*I20*E20*0.000001*1.2,2)</f>
        <v>0</v>
      </c>
      <c r="U20" s="76">
        <f t="shared" si="0"/>
        <v>0</v>
      </c>
      <c r="V20" s="313"/>
      <c r="W20" s="235"/>
      <c r="X20" s="314"/>
      <c r="Y20" s="50">
        <f>ROUNDUP((((G20+I20)*2)*E20)*0.001,3)</f>
        <v>0</v>
      </c>
      <c r="Z20" s="245"/>
      <c r="AA20" s="85"/>
      <c r="AB20" s="251"/>
      <c r="AC20" s="251"/>
      <c r="AD20" s="231"/>
      <c r="AE20" s="231"/>
      <c r="AF20" s="231"/>
      <c r="AG20" s="231"/>
      <c r="AH20" s="231"/>
      <c r="AI20" s="231"/>
      <c r="AJ20" s="231"/>
      <c r="AK20" s="231"/>
      <c r="AL20" s="231"/>
      <c r="AM20" s="301"/>
      <c r="AN20" s="243"/>
      <c r="AO20" s="322"/>
      <c r="AP20" s="285"/>
      <c r="AQ20" s="35"/>
      <c r="AR20" s="35"/>
      <c r="AS20" s="35"/>
      <c r="AT20" s="35"/>
      <c r="AU20" s="287"/>
      <c r="AV20" s="41"/>
      <c r="AW20" s="42"/>
      <c r="AX20" s="281"/>
      <c r="AY20" s="53"/>
    </row>
    <row r="21" spans="1:51" ht="22.5" customHeight="1" thickBot="1">
      <c r="A21" s="256" t="s">
        <v>96</v>
      </c>
      <c r="B21" s="258"/>
      <c r="C21" s="258"/>
      <c r="D21" s="257"/>
      <c r="E21" s="256">
        <f>IF(H8=5,E8,0)</f>
        <v>0</v>
      </c>
      <c r="F21" s="258"/>
      <c r="G21" s="267">
        <f>IF(H8=5,L21,0)</f>
        <v>0</v>
      </c>
      <c r="H21" s="267"/>
      <c r="I21" s="267">
        <f>IF(H8=5,M21,0)</f>
        <v>0</v>
      </c>
      <c r="J21" s="267"/>
      <c r="K21" s="31"/>
      <c r="L21" s="79">
        <f>IF(D21,D21,100)</f>
        <v>100</v>
      </c>
      <c r="M21" s="79">
        <f>D8-I11-I12</f>
        <v>0</v>
      </c>
      <c r="N21" s="79">
        <f>G21+G20+G19+G18+G17+G15+G14</f>
        <v>0</v>
      </c>
      <c r="S21" s="52"/>
      <c r="T21" s="48">
        <f>ROUNDUP(G21*I21*E21*0.000001*1.2,2)</f>
        <v>0</v>
      </c>
      <c r="U21" s="76">
        <f t="shared" si="0"/>
        <v>0</v>
      </c>
      <c r="V21" s="313"/>
      <c r="W21" s="237"/>
      <c r="X21" s="314"/>
      <c r="Y21" s="50">
        <f>ROUNDUP((((G21+I21)*2)*E21)*0.001,3)</f>
        <v>0</v>
      </c>
      <c r="Z21" s="246"/>
      <c r="AA21" s="86"/>
      <c r="AB21" s="251"/>
      <c r="AC21" s="251"/>
      <c r="AD21" s="231"/>
      <c r="AE21" s="231"/>
      <c r="AF21" s="231"/>
      <c r="AG21" s="231"/>
      <c r="AH21" s="231"/>
      <c r="AI21" s="231"/>
      <c r="AJ21" s="231"/>
      <c r="AK21" s="231"/>
      <c r="AL21" s="231"/>
      <c r="AM21" s="302"/>
      <c r="AN21" s="243"/>
      <c r="AO21" s="322"/>
      <c r="AP21" s="285"/>
      <c r="AQ21" s="35"/>
      <c r="AR21" s="35"/>
      <c r="AS21" s="35"/>
      <c r="AT21" s="35"/>
      <c r="AU21" s="287"/>
      <c r="AV21" s="36"/>
      <c r="AW21" s="37"/>
      <c r="AX21" s="281"/>
      <c r="AY21" s="53"/>
    </row>
    <row r="22" spans="1:51" ht="22.5" customHeight="1" thickBot="1">
      <c r="A22" s="297" t="s">
        <v>34</v>
      </c>
      <c r="B22" s="298"/>
      <c r="C22" s="298"/>
      <c r="D22" s="299"/>
      <c r="E22" s="256" t="s">
        <v>65</v>
      </c>
      <c r="F22" s="258"/>
      <c r="G22" s="265" t="s">
        <v>99</v>
      </c>
      <c r="H22" s="265"/>
      <c r="I22" s="265" t="s">
        <v>98</v>
      </c>
      <c r="J22" s="265"/>
      <c r="K22" s="31"/>
      <c r="L22" s="79" t="s">
        <v>70</v>
      </c>
      <c r="M22" s="79" t="s">
        <v>71</v>
      </c>
      <c r="N22" s="79" t="s">
        <v>70</v>
      </c>
      <c r="O22" s="79" t="s">
        <v>71</v>
      </c>
      <c r="S22" s="52"/>
      <c r="T22" s="32"/>
      <c r="U22" s="32"/>
      <c r="V22" s="32"/>
      <c r="W22" s="32"/>
      <c r="X22" s="32"/>
      <c r="Y22" s="309" t="s">
        <v>84</v>
      </c>
      <c r="Z22" s="310"/>
      <c r="AA22" s="32" t="s">
        <v>163</v>
      </c>
      <c r="AB22" s="252"/>
      <c r="AC22" s="252"/>
      <c r="AD22" s="264" t="s">
        <v>86</v>
      </c>
      <c r="AE22" s="264"/>
      <c r="AF22" s="264" t="s">
        <v>85</v>
      </c>
      <c r="AG22" s="264"/>
      <c r="AH22" s="77"/>
      <c r="AN22" s="51"/>
      <c r="AO22" s="44"/>
      <c r="AP22" s="285"/>
      <c r="AQ22" s="35"/>
      <c r="AR22" s="35"/>
      <c r="AS22" s="35"/>
      <c r="AT22" s="35"/>
      <c r="AU22" s="287"/>
      <c r="AV22" s="36"/>
      <c r="AW22" s="37"/>
      <c r="AX22" s="281"/>
      <c r="AY22" s="53"/>
    </row>
    <row r="23" spans="1:52" ht="22.5" customHeight="1" thickBot="1">
      <c r="A23" s="256" t="s">
        <v>59</v>
      </c>
      <c r="B23" s="257"/>
      <c r="C23" s="268" t="str">
        <f>I8</f>
        <v>ДСП 8 мм</v>
      </c>
      <c r="D23" s="269"/>
      <c r="E23" s="256">
        <f>IF(H8&gt;=0,E8,0)</f>
        <v>0</v>
      </c>
      <c r="F23" s="258"/>
      <c r="G23" s="267">
        <f>IF(E8,AY23,0)</f>
        <v>0</v>
      </c>
      <c r="H23" s="267"/>
      <c r="I23" s="267">
        <f>IF(E8,AZ23,0)</f>
        <v>0</v>
      </c>
      <c r="J23" s="267"/>
      <c r="K23" s="31"/>
      <c r="L23" s="79">
        <f aca="true" t="shared" si="1" ref="L23:L28">IF(D23,D23,N23)</f>
        <v>15</v>
      </c>
      <c r="M23" s="79">
        <f aca="true" t="shared" si="2" ref="M23:M28">O23</f>
        <v>15</v>
      </c>
      <c r="N23" s="24">
        <f>R23+P23</f>
        <v>15</v>
      </c>
      <c r="O23" s="79">
        <f>D8-I11-I12+P23</f>
        <v>15</v>
      </c>
      <c r="P23" s="79">
        <f ca="1">OFFSET('ЦЕНЫ+размеры'!G5:G7,MATCH('№ 1'!C23,'ЦЕНЫ+размеры'!F5:F7,0)-1,0,1,1)</f>
        <v>15</v>
      </c>
      <c r="Q23" s="79">
        <f>IF(H8&gt;=0,P24,0)</f>
        <v>15</v>
      </c>
      <c r="R23" s="79">
        <f>(C8-N21)/(H8+1)</f>
        <v>0</v>
      </c>
      <c r="S23" s="43"/>
      <c r="T23" s="158">
        <f aca="true" t="shared" si="3" ref="T23:T28">E23*(IF(W23="Стекло 4 мм",((C8-182)*((D8-182)*0.000001)),(ROUNDUP(((C8-185)*(D8-185)*0.000001*1.2),2))))</f>
        <v>0</v>
      </c>
      <c r="U23" s="76">
        <f t="shared" si="0"/>
        <v>0</v>
      </c>
      <c r="V23" s="317" t="s">
        <v>79</v>
      </c>
      <c r="W23" s="233" t="str">
        <f>I8</f>
        <v>ДСП 8 мм</v>
      </c>
      <c r="X23" s="316">
        <f>SUM(T23:T28)</f>
        <v>0</v>
      </c>
      <c r="Y23" s="55">
        <f aca="true" t="shared" si="4" ref="Y23:Y28">ROUNDUP((((G23+I23)*2)*E23)*0.001,3)</f>
        <v>0</v>
      </c>
      <c r="Z23" s="244">
        <f>ROUNDUP(SUM(Y23:Y28),0)</f>
        <v>0</v>
      </c>
      <c r="AA23" s="32">
        <f>E8*(ROUNDUP(((C8*4*0.001)+(((D8-200)*2)+400)*0.001)*1.5,1))</f>
        <v>0</v>
      </c>
      <c r="AB23" s="78">
        <f ca="1">OFFSET('ЦЕНЫ+размеры'!H5:H7,MATCH(I8,'ЦЕНЫ+размеры'!F5:F7,0)-1,0,1,1)</f>
        <v>600</v>
      </c>
      <c r="AC23" s="78">
        <f ca="1">OFFSET('ЦЕНЫ+размеры'!I5:I7,MATCH(I8,'ЦЕНЫ+размеры'!F5:F7,0)-1,0,1,1)</f>
        <v>0</v>
      </c>
      <c r="AD23" s="264">
        <f>ROUNDUP(X23*AB23,2)</f>
        <v>0</v>
      </c>
      <c r="AE23" s="264"/>
      <c r="AF23" s="264">
        <f>ROUNDUP(Z23*AC23,2)</f>
        <v>0</v>
      </c>
      <c r="AG23" s="264"/>
      <c r="AH23" s="320"/>
      <c r="AI23" s="230"/>
      <c r="AJ23" s="230"/>
      <c r="AK23" s="230"/>
      <c r="AL23" s="230"/>
      <c r="AM23" s="230"/>
      <c r="AN23" s="51"/>
      <c r="AO23" s="44"/>
      <c r="AP23" s="285"/>
      <c r="AQ23" s="35"/>
      <c r="AR23" s="35"/>
      <c r="AS23" s="35"/>
      <c r="AT23" s="35"/>
      <c r="AU23" s="287"/>
      <c r="AV23" s="41"/>
      <c r="AW23" s="42"/>
      <c r="AX23" s="281"/>
      <c r="AY23" s="53">
        <f>IF(H8&gt;=0,L23,0)</f>
        <v>15</v>
      </c>
      <c r="AZ23" s="1">
        <f>IF(H8&gt;=0,M23,0)</f>
        <v>15</v>
      </c>
    </row>
    <row r="24" spans="1:51" ht="22.5" customHeight="1" thickBot="1">
      <c r="A24" s="256" t="s">
        <v>60</v>
      </c>
      <c r="B24" s="257"/>
      <c r="C24" s="268" t="str">
        <f>I8</f>
        <v>ДСП 8 мм</v>
      </c>
      <c r="D24" s="269"/>
      <c r="E24" s="256">
        <f>IF(H8&gt;=1,E8,0)</f>
        <v>0</v>
      </c>
      <c r="F24" s="258"/>
      <c r="G24" s="267">
        <f>IF(H8&gt;=1,L24,0)</f>
        <v>0</v>
      </c>
      <c r="H24" s="267"/>
      <c r="I24" s="267">
        <f>IF(H8&gt;=1,M24,0)</f>
        <v>0</v>
      </c>
      <c r="J24" s="267"/>
      <c r="K24" s="31"/>
      <c r="L24" s="79">
        <f t="shared" si="1"/>
        <v>15</v>
      </c>
      <c r="M24" s="79">
        <f t="shared" si="2"/>
        <v>15</v>
      </c>
      <c r="N24" s="24">
        <f>R23+P24</f>
        <v>15</v>
      </c>
      <c r="O24" s="79">
        <f>D8-I11-I12+P24</f>
        <v>15</v>
      </c>
      <c r="P24" s="79">
        <f ca="1">OFFSET('ЦЕНЫ+размеры'!G5:G7,MATCH('№ 1'!C24,'ЦЕНЫ+размеры'!F5:F7,0)-1,0,1,1)</f>
        <v>15</v>
      </c>
      <c r="Q24" s="79">
        <f>IF(H8&gt;=1,P24,0)</f>
        <v>0</v>
      </c>
      <c r="R24" s="79">
        <f>C8-N21</f>
        <v>0</v>
      </c>
      <c r="S24" s="43"/>
      <c r="T24" s="158">
        <f t="shared" si="3"/>
        <v>0</v>
      </c>
      <c r="U24" s="76">
        <f t="shared" si="0"/>
        <v>0</v>
      </c>
      <c r="V24" s="318"/>
      <c r="W24" s="235"/>
      <c r="X24" s="315"/>
      <c r="Y24" s="55">
        <f t="shared" si="4"/>
        <v>0</v>
      </c>
      <c r="Z24" s="245"/>
      <c r="AA24" s="32" t="s">
        <v>164</v>
      </c>
      <c r="AB24" s="231" t="s">
        <v>138</v>
      </c>
      <c r="AC24" s="250" t="s">
        <v>139</v>
      </c>
      <c r="AD24" s="264"/>
      <c r="AE24" s="264"/>
      <c r="AF24" s="264"/>
      <c r="AG24" s="264"/>
      <c r="AH24" s="320"/>
      <c r="AI24" s="230"/>
      <c r="AJ24" s="230"/>
      <c r="AK24" s="230"/>
      <c r="AL24" s="230"/>
      <c r="AM24" s="230"/>
      <c r="AN24" s="51"/>
      <c r="AO24" s="44"/>
      <c r="AP24" s="285"/>
      <c r="AQ24" s="35"/>
      <c r="AR24" s="35"/>
      <c r="AS24" s="35"/>
      <c r="AT24" s="35"/>
      <c r="AU24" s="287"/>
      <c r="AV24" s="41"/>
      <c r="AW24" s="42"/>
      <c r="AX24" s="281"/>
      <c r="AY24" s="53"/>
    </row>
    <row r="25" spans="1:51" ht="22.5" customHeight="1" thickBot="1">
      <c r="A25" s="256" t="s">
        <v>61</v>
      </c>
      <c r="B25" s="257"/>
      <c r="C25" s="268" t="str">
        <f>I8</f>
        <v>ДСП 8 мм</v>
      </c>
      <c r="D25" s="269"/>
      <c r="E25" s="256">
        <f>IF(H8&gt;=2,E8,0)</f>
        <v>0</v>
      </c>
      <c r="F25" s="258"/>
      <c r="G25" s="267">
        <f>IF(H8&gt;=2,L25,0)</f>
        <v>0</v>
      </c>
      <c r="H25" s="267"/>
      <c r="I25" s="267">
        <f>IF(H8&gt;=2,M25,0)</f>
        <v>0</v>
      </c>
      <c r="J25" s="267"/>
      <c r="K25" s="31"/>
      <c r="L25" s="79">
        <f t="shared" si="1"/>
        <v>15</v>
      </c>
      <c r="M25" s="79">
        <f t="shared" si="2"/>
        <v>15</v>
      </c>
      <c r="N25" s="24">
        <f>R23+P25</f>
        <v>15</v>
      </c>
      <c r="O25" s="79">
        <f>D8-I11-I12+P25</f>
        <v>15</v>
      </c>
      <c r="P25" s="79">
        <f ca="1">OFFSET('ЦЕНЫ+размеры'!G5:G7,MATCH('№ 1'!C25,'ЦЕНЫ+размеры'!F5:F7,0)-1,0,1,1)</f>
        <v>15</v>
      </c>
      <c r="Q25" s="79">
        <f>IF(H8&gt;=2,P25,0)</f>
        <v>0</v>
      </c>
      <c r="R25" s="79">
        <f>SUM(Q23:Q28)</f>
        <v>15</v>
      </c>
      <c r="S25" s="52"/>
      <c r="T25" s="158">
        <f t="shared" si="3"/>
        <v>0</v>
      </c>
      <c r="U25" s="76">
        <f t="shared" si="0"/>
        <v>0</v>
      </c>
      <c r="V25" s="318"/>
      <c r="W25" s="235"/>
      <c r="X25" s="315"/>
      <c r="Y25" s="55">
        <f t="shared" si="4"/>
        <v>0</v>
      </c>
      <c r="Z25" s="245"/>
      <c r="AA25" s="32">
        <f>E8*(ROUNDUP(D8*2*1.5*0.001,1))</f>
        <v>0</v>
      </c>
      <c r="AB25" s="231"/>
      <c r="AC25" s="251"/>
      <c r="AD25" s="264"/>
      <c r="AE25" s="264"/>
      <c r="AF25" s="264"/>
      <c r="AG25" s="264"/>
      <c r="AH25" s="320"/>
      <c r="AI25" s="230"/>
      <c r="AJ25" s="230"/>
      <c r="AK25" s="230"/>
      <c r="AL25" s="230"/>
      <c r="AM25" s="230"/>
      <c r="AN25" s="51"/>
      <c r="AO25" s="44"/>
      <c r="AP25" s="285"/>
      <c r="AQ25" s="35"/>
      <c r="AR25" s="35"/>
      <c r="AS25" s="35"/>
      <c r="AT25" s="35"/>
      <c r="AU25" s="287"/>
      <c r="AV25" s="36"/>
      <c r="AW25" s="37"/>
      <c r="AX25" s="281"/>
      <c r="AY25" s="53"/>
    </row>
    <row r="26" spans="1:51" ht="22.5" customHeight="1" thickBot="1">
      <c r="A26" s="256" t="s">
        <v>64</v>
      </c>
      <c r="B26" s="257"/>
      <c r="C26" s="268" t="str">
        <f>I8</f>
        <v>ДСП 8 мм</v>
      </c>
      <c r="D26" s="269"/>
      <c r="E26" s="256">
        <f>IF(H8&gt;=3,E8,0)</f>
        <v>0</v>
      </c>
      <c r="F26" s="258"/>
      <c r="G26" s="267">
        <f>IF(H8&gt;=3,L26,0)</f>
        <v>0</v>
      </c>
      <c r="H26" s="267"/>
      <c r="I26" s="267">
        <f>IF(H8&gt;=3,M26,0)</f>
        <v>0</v>
      </c>
      <c r="J26" s="267"/>
      <c r="K26" s="31"/>
      <c r="L26" s="79">
        <f t="shared" si="1"/>
        <v>15</v>
      </c>
      <c r="M26" s="79">
        <f t="shared" si="2"/>
        <v>15</v>
      </c>
      <c r="N26" s="24">
        <f>R23+P26</f>
        <v>15</v>
      </c>
      <c r="O26" s="79">
        <f>D8-I11-I12+P26</f>
        <v>15</v>
      </c>
      <c r="P26" s="79">
        <f ca="1">OFFSET('ЦЕНЫ+размеры'!G5:G7,MATCH('№ 1'!C26,'ЦЕНЫ+размеры'!F5:F7,0)-1,0,1,1)</f>
        <v>15</v>
      </c>
      <c r="Q26" s="79">
        <f>IF(H8&gt;=3,P26,0)</f>
        <v>0</v>
      </c>
      <c r="R26" s="79">
        <f>SUM(R24:R25)</f>
        <v>15</v>
      </c>
      <c r="S26" s="52"/>
      <c r="T26" s="158">
        <f t="shared" si="3"/>
        <v>0</v>
      </c>
      <c r="U26" s="76">
        <f t="shared" si="0"/>
        <v>0</v>
      </c>
      <c r="V26" s="318"/>
      <c r="W26" s="235"/>
      <c r="X26" s="315"/>
      <c r="Y26" s="55">
        <f t="shared" si="4"/>
        <v>0</v>
      </c>
      <c r="Z26" s="245"/>
      <c r="AA26" s="32" t="s">
        <v>16</v>
      </c>
      <c r="AB26" s="231"/>
      <c r="AC26" s="251"/>
      <c r="AD26" s="264"/>
      <c r="AE26" s="264"/>
      <c r="AF26" s="264"/>
      <c r="AG26" s="264"/>
      <c r="AH26" s="320"/>
      <c r="AI26" s="230"/>
      <c r="AJ26" s="230"/>
      <c r="AK26" s="230"/>
      <c r="AL26" s="230"/>
      <c r="AM26" s="230"/>
      <c r="AN26" s="51"/>
      <c r="AO26" s="44"/>
      <c r="AP26" s="285"/>
      <c r="AQ26" s="35"/>
      <c r="AR26" s="35"/>
      <c r="AS26" s="35"/>
      <c r="AT26" s="35"/>
      <c r="AU26" s="287"/>
      <c r="AV26" s="36"/>
      <c r="AW26" s="37"/>
      <c r="AX26" s="281"/>
      <c r="AY26" s="53"/>
    </row>
    <row r="27" spans="1:51" ht="22.5" customHeight="1" thickBot="1">
      <c r="A27" s="256" t="s">
        <v>63</v>
      </c>
      <c r="B27" s="257"/>
      <c r="C27" s="268" t="str">
        <f>I8</f>
        <v>ДСП 8 мм</v>
      </c>
      <c r="D27" s="269"/>
      <c r="E27" s="256">
        <f>IF(H8&gt;=4,E8,0)</f>
        <v>0</v>
      </c>
      <c r="F27" s="258"/>
      <c r="G27" s="267">
        <f>IF(H8&gt;=4,L27,0)</f>
        <v>0</v>
      </c>
      <c r="H27" s="267"/>
      <c r="I27" s="267">
        <f>IF(H8&gt;=4,M27,0)</f>
        <v>0</v>
      </c>
      <c r="J27" s="267"/>
      <c r="K27" s="31"/>
      <c r="L27" s="79">
        <f t="shared" si="1"/>
        <v>15</v>
      </c>
      <c r="M27" s="79">
        <f t="shared" si="2"/>
        <v>15</v>
      </c>
      <c r="N27" s="24">
        <f>R23+P27</f>
        <v>15</v>
      </c>
      <c r="O27" s="79">
        <f>D8-I11-I12+P27</f>
        <v>15</v>
      </c>
      <c r="P27" s="79">
        <f ca="1">OFFSET('ЦЕНЫ+размеры'!G5:G7,MATCH('№ 1'!C27,'ЦЕНЫ+размеры'!F5:F7,0)-1,0,1,1)</f>
        <v>15</v>
      </c>
      <c r="Q27" s="79">
        <f>IF(H8&gt;=4,P27,0)</f>
        <v>0</v>
      </c>
      <c r="S27" s="43"/>
      <c r="T27" s="158">
        <f t="shared" si="3"/>
        <v>0</v>
      </c>
      <c r="U27" s="76">
        <f t="shared" si="0"/>
        <v>0</v>
      </c>
      <c r="V27" s="318"/>
      <c r="W27" s="235"/>
      <c r="X27" s="315"/>
      <c r="Y27" s="55">
        <f t="shared" si="4"/>
        <v>0</v>
      </c>
      <c r="Z27" s="245"/>
      <c r="AA27" s="32">
        <f>Z11</f>
        <v>0</v>
      </c>
      <c r="AB27" s="250">
        <f>X23*AC27</f>
        <v>0</v>
      </c>
      <c r="AC27" s="250">
        <f ca="1">OFFSET('ЦЕНЫ+размеры'!J5:J7,MATCH(I8,'ЦЕНЫ+размеры'!F5:F7,0)-1,0,1,1)</f>
        <v>84</v>
      </c>
      <c r="AD27" s="264"/>
      <c r="AE27" s="264"/>
      <c r="AF27" s="264"/>
      <c r="AG27" s="264"/>
      <c r="AH27" s="320"/>
      <c r="AI27" s="230"/>
      <c r="AJ27" s="230"/>
      <c r="AK27" s="230"/>
      <c r="AL27" s="230"/>
      <c r="AM27" s="230"/>
      <c r="AN27" s="51"/>
      <c r="AO27" s="44"/>
      <c r="AP27" s="285"/>
      <c r="AQ27" s="288"/>
      <c r="AR27" s="288"/>
      <c r="AS27" s="288"/>
      <c r="AT27" s="289"/>
      <c r="AU27" s="287"/>
      <c r="AV27" s="33"/>
      <c r="AW27" s="259">
        <v>100</v>
      </c>
      <c r="AX27" s="280"/>
      <c r="AY27" s="53"/>
    </row>
    <row r="28" spans="1:51" ht="22.5" customHeight="1" thickBot="1">
      <c r="A28" s="256" t="s">
        <v>62</v>
      </c>
      <c r="B28" s="257"/>
      <c r="C28" s="268" t="str">
        <f>I8</f>
        <v>ДСП 8 мм</v>
      </c>
      <c r="D28" s="269"/>
      <c r="E28" s="256">
        <f>IF(H8=5,E8,0)</f>
        <v>0</v>
      </c>
      <c r="F28" s="258"/>
      <c r="G28" s="267">
        <f>IF(H8=5,L28,0)</f>
        <v>0</v>
      </c>
      <c r="H28" s="267"/>
      <c r="I28" s="267">
        <f>IF(H8=5,M28,0)</f>
        <v>0</v>
      </c>
      <c r="J28" s="267"/>
      <c r="K28" s="31"/>
      <c r="L28" s="79">
        <f t="shared" si="1"/>
        <v>15</v>
      </c>
      <c r="M28" s="79">
        <f t="shared" si="2"/>
        <v>15</v>
      </c>
      <c r="N28" s="24">
        <f>R23+P28</f>
        <v>15</v>
      </c>
      <c r="O28" s="79">
        <f>D8-I11-I12+P28</f>
        <v>15</v>
      </c>
      <c r="P28" s="79">
        <f ca="1">OFFSET('ЦЕНЫ+размеры'!G5:G7,MATCH('№ 1'!C28,'ЦЕНЫ+размеры'!F5:F7,0)-1,0,1,1)</f>
        <v>15</v>
      </c>
      <c r="Q28" s="79">
        <f>IF(H8=5,P28,0)</f>
        <v>0</v>
      </c>
      <c r="S28" s="43"/>
      <c r="T28" s="158">
        <f t="shared" si="3"/>
        <v>0</v>
      </c>
      <c r="U28" s="76">
        <f t="shared" si="0"/>
        <v>0</v>
      </c>
      <c r="V28" s="319"/>
      <c r="W28" s="237"/>
      <c r="X28" s="315"/>
      <c r="Y28" s="55">
        <f t="shared" si="4"/>
        <v>0</v>
      </c>
      <c r="Z28" s="246"/>
      <c r="AA28" s="32"/>
      <c r="AB28" s="252"/>
      <c r="AC28" s="252"/>
      <c r="AD28" s="264"/>
      <c r="AE28" s="264"/>
      <c r="AF28" s="264"/>
      <c r="AG28" s="264"/>
      <c r="AH28" s="320"/>
      <c r="AI28" s="230"/>
      <c r="AJ28" s="230"/>
      <c r="AK28" s="230"/>
      <c r="AL28" s="230"/>
      <c r="AM28" s="230"/>
      <c r="AN28" s="51"/>
      <c r="AO28" s="44"/>
      <c r="AP28" s="286"/>
      <c r="AQ28" s="290"/>
      <c r="AR28" s="290"/>
      <c r="AS28" s="290"/>
      <c r="AT28" s="291"/>
      <c r="AU28" s="287"/>
      <c r="AV28" s="34"/>
      <c r="AW28" s="260"/>
      <c r="AX28" s="282"/>
      <c r="AY28" s="53"/>
    </row>
    <row r="29" spans="1:51" ht="22.5" customHeight="1">
      <c r="A29" s="57"/>
      <c r="B29" s="57"/>
      <c r="C29" s="57"/>
      <c r="D29" s="57"/>
      <c r="E29" s="57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227"/>
      <c r="AI29" s="229"/>
      <c r="AO29" s="44"/>
      <c r="AP29" s="277"/>
      <c r="AQ29" s="292"/>
      <c r="AR29" s="292"/>
      <c r="AS29" s="292"/>
      <c r="AT29" s="293"/>
      <c r="AU29" s="277"/>
      <c r="AY29" s="53"/>
    </row>
    <row r="30" spans="1:51" ht="22.5" customHeight="1">
      <c r="A30" s="57"/>
      <c r="B30" s="57"/>
      <c r="C30" s="57"/>
      <c r="D30" s="57"/>
      <c r="E30" s="57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228"/>
      <c r="AI30" s="229"/>
      <c r="AO30" s="44"/>
      <c r="AP30" s="278"/>
      <c r="AQ30" s="272"/>
      <c r="AR30" s="272"/>
      <c r="AS30" s="272"/>
      <c r="AT30" s="273"/>
      <c r="AU30" s="278"/>
      <c r="AY30" s="53"/>
    </row>
    <row r="31" spans="1:51" ht="22.5" customHeight="1">
      <c r="A31" s="57"/>
      <c r="B31" s="57"/>
      <c r="C31" s="57"/>
      <c r="D31" s="57"/>
      <c r="E31" s="57"/>
      <c r="S31" s="43" t="s">
        <v>200</v>
      </c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228"/>
      <c r="AI31" s="229"/>
      <c r="AO31" s="44"/>
      <c r="AP31" s="259">
        <f>IF(D11,D11,100)</f>
        <v>100</v>
      </c>
      <c r="AQ31" s="275"/>
      <c r="AR31" s="275"/>
      <c r="AS31" s="275"/>
      <c r="AT31" s="276"/>
      <c r="AU31" s="259">
        <f>IF(D12,D12,100)</f>
        <v>100</v>
      </c>
      <c r="AY31" s="53"/>
    </row>
    <row r="32" spans="1:51" ht="22.5" customHeight="1">
      <c r="A32" s="57"/>
      <c r="B32" s="57"/>
      <c r="C32" s="57"/>
      <c r="D32" s="57"/>
      <c r="E32" s="57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228"/>
      <c r="AI32" s="229"/>
      <c r="AO32" s="44"/>
      <c r="AP32" s="283"/>
      <c r="AQ32" s="58"/>
      <c r="AR32" s="58"/>
      <c r="AS32" s="58"/>
      <c r="AT32" s="58"/>
      <c r="AU32" s="283"/>
      <c r="AY32" s="53"/>
    </row>
    <row r="33" spans="1:51" ht="22.5" customHeight="1">
      <c r="A33" s="57"/>
      <c r="B33" s="57"/>
      <c r="C33" s="57"/>
      <c r="D33" s="57"/>
      <c r="E33" s="57"/>
      <c r="S33" s="52"/>
      <c r="T33" s="52">
        <f>E23*(IF(W23="ДСП 8 мм",(ROUNDUP(((C8-186)*(D8-186)*0.000001*1.2),2)),(ROUNDUP(((C8-180)*(D8-180)*0.000001*1.2),2))))</f>
        <v>0</v>
      </c>
      <c r="U33" s="52"/>
      <c r="V33" s="52"/>
      <c r="W33" s="52"/>
      <c r="X33" s="52"/>
      <c r="Y33" s="52"/>
      <c r="Z33" s="52"/>
      <c r="AA33" s="52"/>
      <c r="AB33" s="52"/>
      <c r="AC33" s="52"/>
      <c r="AD33" s="228"/>
      <c r="AE33" s="52"/>
      <c r="AF33" s="52"/>
      <c r="AG33" s="52"/>
      <c r="AH33" s="52"/>
      <c r="AI33" s="229"/>
      <c r="AJ33" s="52"/>
      <c r="AK33" s="52"/>
      <c r="AL33" s="52"/>
      <c r="AM33" s="52"/>
      <c r="AN33" s="52"/>
      <c r="AO33" s="44"/>
      <c r="AP33" s="59"/>
      <c r="AQ33" s="58"/>
      <c r="AR33" s="58"/>
      <c r="AS33" s="58"/>
      <c r="AT33" s="58"/>
      <c r="AU33" s="60"/>
      <c r="AY33" s="53"/>
    </row>
    <row r="34" spans="1:51" ht="22.5" customHeight="1">
      <c r="A34" s="57"/>
      <c r="B34" s="57"/>
      <c r="C34" s="57"/>
      <c r="D34" s="57"/>
      <c r="E34" s="57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40"/>
      <c r="AP34" s="271">
        <f>D8</f>
        <v>0</v>
      </c>
      <c r="AQ34" s="272"/>
      <c r="AR34" s="272"/>
      <c r="AS34" s="272"/>
      <c r="AT34" s="272"/>
      <c r="AU34" s="273"/>
      <c r="AY34" s="53"/>
    </row>
    <row r="35" spans="1:51" ht="22.5" customHeight="1">
      <c r="A35" s="61"/>
      <c r="B35" s="61"/>
      <c r="C35" s="61"/>
      <c r="D35" s="61"/>
      <c r="E35" s="61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0"/>
      <c r="AP35" s="274"/>
      <c r="AQ35" s="275"/>
      <c r="AR35" s="275"/>
      <c r="AS35" s="275"/>
      <c r="AT35" s="275"/>
      <c r="AU35" s="276"/>
      <c r="AY35" s="53"/>
    </row>
    <row r="36" spans="1:51" ht="22.5" customHeight="1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0"/>
      <c r="AY36" s="53"/>
    </row>
    <row r="37" spans="1:51" ht="22.5" customHeight="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40"/>
      <c r="AY37" s="53"/>
    </row>
    <row r="38" spans="1:51" ht="22.5" customHeight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Y38" s="53"/>
    </row>
    <row r="39" spans="1:51" ht="22.5" customHeight="1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Y39" s="53"/>
    </row>
    <row r="40" spans="1:51" ht="22.5" customHeight="1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Y40" s="53"/>
    </row>
    <row r="41" spans="1:51" ht="22.5" customHeight="1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Y41" s="53"/>
    </row>
    <row r="42" spans="1:51" ht="22.5" customHeight="1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Y42" s="53"/>
    </row>
    <row r="43" spans="1:40" ht="22.5" customHeight="1">
      <c r="A43" s="61"/>
      <c r="B43" s="61"/>
      <c r="C43" s="61"/>
      <c r="D43" s="62"/>
      <c r="E43" s="62"/>
      <c r="F43" s="62"/>
      <c r="G43" s="62"/>
      <c r="H43" s="62"/>
      <c r="I43" s="61"/>
      <c r="J43" s="61"/>
      <c r="K43" s="61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</row>
    <row r="44" spans="1:40" ht="22.5" customHeight="1">
      <c r="A44" s="61"/>
      <c r="B44" s="61"/>
      <c r="C44" s="61"/>
      <c r="D44" s="62"/>
      <c r="E44" s="62"/>
      <c r="F44" s="62"/>
      <c r="G44" s="62"/>
      <c r="H44" s="62"/>
      <c r="I44" s="61"/>
      <c r="J44" s="61"/>
      <c r="K44" s="61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</row>
    <row r="45" spans="1:40" ht="22.5" customHeight="1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</row>
    <row r="46" spans="1:40" ht="22.5" customHeight="1">
      <c r="A46" s="61"/>
      <c r="B46" s="61"/>
      <c r="C46" s="61"/>
      <c r="D46" s="61"/>
      <c r="E46" s="62"/>
      <c r="F46" s="61"/>
      <c r="G46" s="61"/>
      <c r="H46" s="61"/>
      <c r="I46" s="61"/>
      <c r="J46" s="61"/>
      <c r="K46" s="61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</row>
    <row r="47" spans="1:11" ht="22.5" customHeight="1">
      <c r="A47" s="61"/>
      <c r="B47" s="61"/>
      <c r="C47" s="61"/>
      <c r="D47" s="61"/>
      <c r="E47" s="62"/>
      <c r="F47" s="61"/>
      <c r="G47" s="61"/>
      <c r="H47" s="61"/>
      <c r="I47" s="61"/>
      <c r="J47" s="61"/>
      <c r="K47" s="61"/>
    </row>
    <row r="48" spans="1:11" ht="22.5" customHeight="1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</row>
    <row r="49" spans="1:11" ht="22.5" customHeight="1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</row>
    <row r="50" spans="1:11" ht="14.25" customHeight="1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</row>
    <row r="51" spans="1:11" ht="17.25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</row>
    <row r="52" spans="1:11" ht="17.25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</row>
    <row r="53" spans="1:11" ht="17.25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</row>
    <row r="54" spans="1:11" ht="17.25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</row>
    <row r="55" spans="1:11" ht="17.25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</row>
    <row r="56" spans="1:11" ht="14.25" customHeight="1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</row>
    <row r="57" spans="1:11" ht="14.25" customHeight="1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</row>
    <row r="58" spans="1:11" ht="17.25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</row>
    <row r="59" spans="1:11" ht="17.25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</row>
    <row r="60" spans="1:11" ht="17.25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</row>
    <row r="61" spans="1:11" ht="17.25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</row>
    <row r="62" spans="1:11" ht="17.25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</row>
    <row r="63" spans="1:11" ht="15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</row>
    <row r="64" spans="1:11" ht="15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</row>
    <row r="65" spans="1:11" ht="15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</row>
    <row r="66" spans="1:11" ht="15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</row>
    <row r="67" spans="1:11" ht="15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</row>
    <row r="68" spans="1:11" ht="15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</row>
    <row r="69" spans="1:11" ht="15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</row>
    <row r="70" spans="1:11" ht="15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63"/>
    </row>
    <row r="71" spans="1:11" ht="15">
      <c r="A71" s="63"/>
      <c r="B71" s="63"/>
      <c r="C71" s="63"/>
      <c r="D71" s="63"/>
      <c r="E71" s="63"/>
      <c r="F71" s="63"/>
      <c r="G71" s="63"/>
      <c r="H71" s="63"/>
      <c r="I71" s="63"/>
      <c r="J71" s="63"/>
      <c r="K71" s="63"/>
    </row>
    <row r="72" spans="1:11" ht="15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</row>
    <row r="73" spans="1:11" ht="15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63"/>
    </row>
    <row r="74" spans="1:11" ht="15">
      <c r="A74" s="63"/>
      <c r="B74" s="63"/>
      <c r="C74" s="63"/>
      <c r="D74" s="63"/>
      <c r="E74" s="63"/>
      <c r="F74" s="63"/>
      <c r="G74" s="63"/>
      <c r="H74" s="63"/>
      <c r="I74" s="63"/>
      <c r="J74" s="63"/>
      <c r="K74" s="63"/>
    </row>
    <row r="75" spans="1:11" ht="15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</row>
    <row r="76" spans="1:11" ht="15">
      <c r="A76" s="63"/>
      <c r="B76" s="63"/>
      <c r="C76" s="63"/>
      <c r="D76" s="63"/>
      <c r="E76" s="63"/>
      <c r="F76" s="63"/>
      <c r="G76" s="63"/>
      <c r="H76" s="63"/>
      <c r="I76" s="63"/>
      <c r="J76" s="63"/>
      <c r="K76" s="63"/>
    </row>
    <row r="77" spans="1:11" ht="15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</row>
    <row r="78" spans="1:11" ht="15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</row>
    <row r="79" spans="1:11" ht="15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</row>
    <row r="80" spans="1:11" ht="15">
      <c r="A80" s="63"/>
      <c r="B80" s="63"/>
      <c r="C80" s="63"/>
      <c r="D80" s="63"/>
      <c r="E80" s="63"/>
      <c r="F80" s="63"/>
      <c r="G80" s="63"/>
      <c r="H80" s="63"/>
      <c r="I80" s="63"/>
      <c r="J80" s="63"/>
      <c r="K80" s="63"/>
    </row>
    <row r="81" spans="1:11" ht="15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</row>
    <row r="82" spans="1:11" ht="15">
      <c r="A82" s="63"/>
      <c r="B82" s="63"/>
      <c r="C82" s="63"/>
      <c r="D82" s="63"/>
      <c r="E82" s="63"/>
      <c r="F82" s="63"/>
      <c r="G82" s="63"/>
      <c r="H82" s="63"/>
      <c r="I82" s="63"/>
      <c r="J82" s="63"/>
      <c r="K82" s="63"/>
    </row>
    <row r="83" spans="1:11" ht="15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</row>
    <row r="84" spans="1:11" ht="15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3"/>
    </row>
    <row r="85" spans="1:11" ht="15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3"/>
    </row>
    <row r="86" spans="1:11" ht="15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</row>
    <row r="87" spans="1:11" ht="15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3"/>
    </row>
    <row r="88" spans="1:11" ht="15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3"/>
    </row>
    <row r="89" spans="1:11" ht="15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3"/>
    </row>
    <row r="90" spans="1:11" ht="15">
      <c r="A90" s="63"/>
      <c r="B90" s="63"/>
      <c r="C90" s="63"/>
      <c r="D90" s="63"/>
      <c r="E90" s="63"/>
      <c r="F90" s="63"/>
      <c r="G90" s="63"/>
      <c r="H90" s="63"/>
      <c r="I90" s="63"/>
      <c r="J90" s="63"/>
      <c r="K90" s="63"/>
    </row>
    <row r="91" spans="1:11" ht="15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3"/>
    </row>
    <row r="92" spans="1:11" ht="15">
      <c r="A92" s="63"/>
      <c r="B92" s="63"/>
      <c r="C92" s="63"/>
      <c r="D92" s="63"/>
      <c r="E92" s="63"/>
      <c r="F92" s="63"/>
      <c r="G92" s="63"/>
      <c r="H92" s="63"/>
      <c r="I92" s="63"/>
      <c r="J92" s="63"/>
      <c r="K92" s="63"/>
    </row>
    <row r="93" spans="1:11" ht="15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3"/>
    </row>
    <row r="94" spans="1:11" ht="15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3"/>
    </row>
    <row r="95" spans="1:11" ht="15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63"/>
    </row>
    <row r="96" spans="1:11" ht="15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63"/>
    </row>
    <row r="97" spans="1:11" ht="15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3"/>
    </row>
    <row r="98" spans="1:11" ht="15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3"/>
    </row>
    <row r="99" spans="1:11" ht="15">
      <c r="A99" s="63"/>
      <c r="B99" s="63"/>
      <c r="C99" s="63"/>
      <c r="D99" s="63"/>
      <c r="E99" s="63"/>
      <c r="F99" s="63"/>
      <c r="G99" s="63"/>
      <c r="H99" s="63"/>
      <c r="I99" s="63"/>
      <c r="J99" s="63"/>
      <c r="K99" s="63"/>
    </row>
    <row r="100" spans="1:11" ht="15">
      <c r="A100" s="63"/>
      <c r="B100" s="63"/>
      <c r="C100" s="63"/>
      <c r="D100" s="63"/>
      <c r="E100" s="63"/>
      <c r="F100" s="63"/>
      <c r="G100" s="63"/>
      <c r="H100" s="63"/>
      <c r="I100" s="63"/>
      <c r="J100" s="63"/>
      <c r="K100" s="63"/>
    </row>
    <row r="101" spans="1:11" ht="15">
      <c r="A101" s="63"/>
      <c r="B101" s="63"/>
      <c r="C101" s="63"/>
      <c r="D101" s="63"/>
      <c r="E101" s="63"/>
      <c r="F101" s="63"/>
      <c r="G101" s="63"/>
      <c r="H101" s="63"/>
      <c r="I101" s="63"/>
      <c r="J101" s="63"/>
      <c r="K101" s="63"/>
    </row>
    <row r="102" spans="1:11" ht="15">
      <c r="A102" s="63"/>
      <c r="B102" s="63"/>
      <c r="C102" s="63"/>
      <c r="D102" s="63"/>
      <c r="E102" s="63"/>
      <c r="F102" s="63"/>
      <c r="G102" s="63"/>
      <c r="H102" s="63"/>
      <c r="I102" s="63"/>
      <c r="J102" s="63"/>
      <c r="K102" s="63"/>
    </row>
    <row r="103" spans="1:11" ht="15">
      <c r="A103" s="63"/>
      <c r="B103" s="63"/>
      <c r="C103" s="63"/>
      <c r="D103" s="63"/>
      <c r="E103" s="63"/>
      <c r="F103" s="63"/>
      <c r="G103" s="63"/>
      <c r="H103" s="63"/>
      <c r="I103" s="63"/>
      <c r="J103" s="63"/>
      <c r="K103" s="63"/>
    </row>
    <row r="104" spans="1:11" ht="15">
      <c r="A104" s="63"/>
      <c r="B104" s="63"/>
      <c r="C104" s="63"/>
      <c r="D104" s="63"/>
      <c r="E104" s="63"/>
      <c r="F104" s="63"/>
      <c r="G104" s="63"/>
      <c r="H104" s="63"/>
      <c r="I104" s="63"/>
      <c r="J104" s="63"/>
      <c r="K104" s="63"/>
    </row>
    <row r="105" spans="1:11" ht="15">
      <c r="A105" s="63"/>
      <c r="B105" s="63"/>
      <c r="C105" s="63"/>
      <c r="D105" s="63"/>
      <c r="E105" s="63"/>
      <c r="F105" s="63"/>
      <c r="G105" s="63"/>
      <c r="H105" s="63"/>
      <c r="I105" s="63"/>
      <c r="J105" s="63"/>
      <c r="K105" s="63"/>
    </row>
    <row r="106" spans="1:11" ht="15">
      <c r="A106" s="63"/>
      <c r="B106" s="63"/>
      <c r="C106" s="63"/>
      <c r="D106" s="63"/>
      <c r="E106" s="63"/>
      <c r="F106" s="63"/>
      <c r="G106" s="63"/>
      <c r="H106" s="63"/>
      <c r="I106" s="63"/>
      <c r="J106" s="63"/>
      <c r="K106" s="63"/>
    </row>
    <row r="107" spans="1:11" ht="15">
      <c r="A107" s="63"/>
      <c r="B107" s="63"/>
      <c r="C107" s="63"/>
      <c r="D107" s="63"/>
      <c r="E107" s="63"/>
      <c r="F107" s="63"/>
      <c r="G107" s="63"/>
      <c r="H107" s="63"/>
      <c r="I107" s="63"/>
      <c r="J107" s="63"/>
      <c r="K107" s="63"/>
    </row>
    <row r="108" spans="1:11" ht="15">
      <c r="A108" s="63"/>
      <c r="B108" s="63"/>
      <c r="C108" s="63"/>
      <c r="D108" s="63"/>
      <c r="E108" s="63"/>
      <c r="F108" s="63"/>
      <c r="G108" s="63"/>
      <c r="H108" s="63"/>
      <c r="I108" s="63"/>
      <c r="J108" s="63"/>
      <c r="K108" s="63"/>
    </row>
    <row r="109" spans="1:11" ht="15">
      <c r="A109" s="63"/>
      <c r="B109" s="63"/>
      <c r="C109" s="63"/>
      <c r="D109" s="63"/>
      <c r="E109" s="63"/>
      <c r="F109" s="63"/>
      <c r="G109" s="63"/>
      <c r="H109" s="63"/>
      <c r="I109" s="63"/>
      <c r="J109" s="63"/>
      <c r="K109" s="63"/>
    </row>
    <row r="110" spans="1:11" ht="15">
      <c r="A110" s="63"/>
      <c r="B110" s="63"/>
      <c r="C110" s="63"/>
      <c r="D110" s="63"/>
      <c r="E110" s="63"/>
      <c r="F110" s="63"/>
      <c r="G110" s="63"/>
      <c r="H110" s="63"/>
      <c r="I110" s="63"/>
      <c r="J110" s="63"/>
      <c r="K110" s="63"/>
    </row>
    <row r="111" spans="1:11" ht="15">
      <c r="A111" s="63"/>
      <c r="B111" s="63"/>
      <c r="C111" s="63"/>
      <c r="D111" s="63"/>
      <c r="E111" s="63"/>
      <c r="F111" s="63"/>
      <c r="G111" s="63"/>
      <c r="H111" s="63"/>
      <c r="I111" s="63"/>
      <c r="J111" s="63"/>
      <c r="K111" s="63"/>
    </row>
    <row r="112" spans="1:11" ht="15">
      <c r="A112" s="63"/>
      <c r="B112" s="63"/>
      <c r="C112" s="63"/>
      <c r="D112" s="63"/>
      <c r="E112" s="63"/>
      <c r="F112" s="63"/>
      <c r="G112" s="63"/>
      <c r="H112" s="63"/>
      <c r="I112" s="63"/>
      <c r="J112" s="63"/>
      <c r="K112" s="63"/>
    </row>
    <row r="113" spans="1:11" ht="15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63"/>
    </row>
    <row r="114" spans="1:11" ht="15">
      <c r="A114" s="63"/>
      <c r="B114" s="63"/>
      <c r="C114" s="63"/>
      <c r="D114" s="63"/>
      <c r="E114" s="63"/>
      <c r="F114" s="63"/>
      <c r="G114" s="63"/>
      <c r="H114" s="63"/>
      <c r="I114" s="63"/>
      <c r="J114" s="63"/>
      <c r="K114" s="63"/>
    </row>
    <row r="115" spans="1:11" ht="15">
      <c r="A115" s="63"/>
      <c r="B115" s="63"/>
      <c r="C115" s="63"/>
      <c r="D115" s="63"/>
      <c r="E115" s="63"/>
      <c r="F115" s="63"/>
      <c r="G115" s="63"/>
      <c r="H115" s="63"/>
      <c r="I115" s="63"/>
      <c r="J115" s="63"/>
      <c r="K115" s="63"/>
    </row>
    <row r="116" spans="1:11" ht="15">
      <c r="A116" s="63"/>
      <c r="B116" s="63"/>
      <c r="C116" s="63"/>
      <c r="D116" s="63"/>
      <c r="E116" s="63"/>
      <c r="F116" s="63"/>
      <c r="G116" s="63"/>
      <c r="H116" s="63"/>
      <c r="I116" s="63"/>
      <c r="J116" s="63"/>
      <c r="K116" s="63"/>
    </row>
    <row r="117" spans="1:11" ht="15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63"/>
    </row>
    <row r="118" spans="1:11" ht="15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63"/>
    </row>
    <row r="119" spans="1:11" ht="15">
      <c r="A119" s="63"/>
      <c r="B119" s="63"/>
      <c r="C119" s="63"/>
      <c r="D119" s="63"/>
      <c r="E119" s="63"/>
      <c r="F119" s="63"/>
      <c r="G119" s="63"/>
      <c r="H119" s="63"/>
      <c r="I119" s="63"/>
      <c r="J119" s="63"/>
      <c r="K119" s="63"/>
    </row>
    <row r="120" spans="1:11" ht="15">
      <c r="A120" s="63"/>
      <c r="B120" s="63"/>
      <c r="C120" s="63"/>
      <c r="D120" s="63"/>
      <c r="E120" s="63"/>
      <c r="F120" s="63"/>
      <c r="G120" s="63"/>
      <c r="H120" s="63"/>
      <c r="I120" s="63"/>
      <c r="J120" s="63"/>
      <c r="K120" s="63"/>
    </row>
    <row r="121" spans="1:11" ht="15">
      <c r="A121" s="63"/>
      <c r="B121" s="63"/>
      <c r="C121" s="63"/>
      <c r="D121" s="63"/>
      <c r="E121" s="63"/>
      <c r="F121" s="63"/>
      <c r="G121" s="63"/>
      <c r="H121" s="63"/>
      <c r="I121" s="63"/>
      <c r="J121" s="63"/>
      <c r="K121" s="63"/>
    </row>
    <row r="122" spans="1:11" ht="15">
      <c r="A122" s="63"/>
      <c r="B122" s="63"/>
      <c r="C122" s="63"/>
      <c r="D122" s="63"/>
      <c r="E122" s="63"/>
      <c r="F122" s="63"/>
      <c r="G122" s="63"/>
      <c r="H122" s="63"/>
      <c r="I122" s="63"/>
      <c r="J122" s="63"/>
      <c r="K122" s="63"/>
    </row>
    <row r="123" spans="1:11" ht="15">
      <c r="A123" s="63"/>
      <c r="B123" s="63"/>
      <c r="C123" s="63"/>
      <c r="D123" s="63"/>
      <c r="E123" s="63"/>
      <c r="F123" s="63"/>
      <c r="G123" s="63"/>
      <c r="H123" s="63"/>
      <c r="I123" s="63"/>
      <c r="J123" s="63"/>
      <c r="K123" s="63"/>
    </row>
    <row r="124" spans="1:11" ht="15">
      <c r="A124" s="63"/>
      <c r="B124" s="63"/>
      <c r="C124" s="63"/>
      <c r="D124" s="63"/>
      <c r="E124" s="63"/>
      <c r="F124" s="63"/>
      <c r="G124" s="63"/>
      <c r="H124" s="63"/>
      <c r="I124" s="63"/>
      <c r="J124" s="63"/>
      <c r="K124" s="63"/>
    </row>
    <row r="125" spans="1:11" ht="15">
      <c r="A125" s="63"/>
      <c r="B125" s="63"/>
      <c r="C125" s="63"/>
      <c r="D125" s="63"/>
      <c r="E125" s="63"/>
      <c r="F125" s="63"/>
      <c r="G125" s="63"/>
      <c r="H125" s="63"/>
      <c r="I125" s="63"/>
      <c r="J125" s="63"/>
      <c r="K125" s="63"/>
    </row>
    <row r="126" spans="1:11" ht="15">
      <c r="A126" s="63"/>
      <c r="B126" s="63"/>
      <c r="C126" s="63"/>
      <c r="D126" s="63"/>
      <c r="E126" s="63"/>
      <c r="F126" s="63"/>
      <c r="G126" s="63"/>
      <c r="H126" s="63"/>
      <c r="I126" s="63"/>
      <c r="J126" s="63"/>
      <c r="K126" s="63"/>
    </row>
    <row r="127" spans="1:11" ht="15">
      <c r="A127" s="63"/>
      <c r="B127" s="63"/>
      <c r="C127" s="63"/>
      <c r="D127" s="63"/>
      <c r="E127" s="63"/>
      <c r="F127" s="63"/>
      <c r="G127" s="63"/>
      <c r="H127" s="63"/>
      <c r="I127" s="63"/>
      <c r="J127" s="63"/>
      <c r="K127" s="63"/>
    </row>
    <row r="128" spans="1:11" ht="15">
      <c r="A128" s="63"/>
      <c r="B128" s="63"/>
      <c r="C128" s="63"/>
      <c r="D128" s="63"/>
      <c r="E128" s="63"/>
      <c r="F128" s="63"/>
      <c r="G128" s="63"/>
      <c r="H128" s="63"/>
      <c r="I128" s="63"/>
      <c r="J128" s="63"/>
      <c r="K128" s="63"/>
    </row>
    <row r="129" spans="1:11" ht="1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</row>
    <row r="130" spans="1:11" ht="1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</row>
    <row r="131" spans="1:11" ht="1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</row>
    <row r="132" spans="1:11" ht="15">
      <c r="A132" s="63"/>
      <c r="B132" s="63"/>
      <c r="C132" s="63"/>
      <c r="D132" s="63"/>
      <c r="E132" s="63"/>
      <c r="F132" s="63"/>
      <c r="G132" s="63"/>
      <c r="H132" s="63"/>
      <c r="I132" s="63"/>
      <c r="J132" s="63"/>
      <c r="K132" s="63"/>
    </row>
    <row r="133" spans="1:11" ht="1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</row>
    <row r="134" spans="1:11" ht="15">
      <c r="A134" s="63"/>
      <c r="B134" s="63"/>
      <c r="C134" s="63"/>
      <c r="D134" s="63"/>
      <c r="E134" s="63"/>
      <c r="F134" s="63"/>
      <c r="G134" s="63"/>
      <c r="H134" s="63"/>
      <c r="I134" s="63"/>
      <c r="J134" s="63"/>
      <c r="K134" s="63"/>
    </row>
    <row r="135" spans="1:11" ht="15">
      <c r="A135" s="63"/>
      <c r="B135" s="63"/>
      <c r="C135" s="63"/>
      <c r="D135" s="63"/>
      <c r="E135" s="63"/>
      <c r="F135" s="63"/>
      <c r="G135" s="63"/>
      <c r="H135" s="63"/>
      <c r="I135" s="63"/>
      <c r="J135" s="63"/>
      <c r="K135" s="63"/>
    </row>
    <row r="136" spans="1:11" ht="15">
      <c r="A136" s="63"/>
      <c r="B136" s="63"/>
      <c r="C136" s="63"/>
      <c r="D136" s="63"/>
      <c r="E136" s="63"/>
      <c r="F136" s="63"/>
      <c r="G136" s="63"/>
      <c r="H136" s="63"/>
      <c r="I136" s="63"/>
      <c r="J136" s="63"/>
      <c r="K136" s="63"/>
    </row>
    <row r="137" spans="1:11" ht="15">
      <c r="A137" s="63"/>
      <c r="B137" s="63"/>
      <c r="C137" s="63"/>
      <c r="D137" s="63"/>
      <c r="E137" s="63"/>
      <c r="F137" s="63"/>
      <c r="G137" s="63"/>
      <c r="H137" s="63"/>
      <c r="I137" s="63"/>
      <c r="J137" s="63"/>
      <c r="K137" s="63"/>
    </row>
    <row r="138" spans="1:11" ht="15">
      <c r="A138" s="63"/>
      <c r="B138" s="63"/>
      <c r="C138" s="63"/>
      <c r="D138" s="63"/>
      <c r="E138" s="63"/>
      <c r="F138" s="63"/>
      <c r="G138" s="63"/>
      <c r="H138" s="63"/>
      <c r="I138" s="63"/>
      <c r="J138" s="63"/>
      <c r="K138" s="63"/>
    </row>
    <row r="139" spans="1:11" ht="15">
      <c r="A139" s="63"/>
      <c r="B139" s="63"/>
      <c r="C139" s="63"/>
      <c r="D139" s="63"/>
      <c r="E139" s="63"/>
      <c r="F139" s="63"/>
      <c r="G139" s="63"/>
      <c r="H139" s="63"/>
      <c r="I139" s="63"/>
      <c r="J139" s="63"/>
      <c r="K139" s="63"/>
    </row>
    <row r="140" spans="1:11" ht="15">
      <c r="A140" s="63"/>
      <c r="B140" s="63"/>
      <c r="C140" s="63"/>
      <c r="D140" s="63"/>
      <c r="E140" s="63"/>
      <c r="F140" s="63"/>
      <c r="G140" s="63"/>
      <c r="H140" s="63"/>
      <c r="I140" s="63"/>
      <c r="J140" s="63"/>
      <c r="K140" s="63"/>
    </row>
    <row r="141" spans="1:11" ht="15">
      <c r="A141" s="63"/>
      <c r="B141" s="63"/>
      <c r="C141" s="63"/>
      <c r="D141" s="63"/>
      <c r="E141" s="63"/>
      <c r="F141" s="63"/>
      <c r="G141" s="63"/>
      <c r="H141" s="63"/>
      <c r="I141" s="63"/>
      <c r="J141" s="63"/>
      <c r="K141" s="63"/>
    </row>
    <row r="142" spans="1:11" ht="15">
      <c r="A142" s="63"/>
      <c r="B142" s="63"/>
      <c r="C142" s="63"/>
      <c r="D142" s="63"/>
      <c r="E142" s="63"/>
      <c r="F142" s="63"/>
      <c r="G142" s="63"/>
      <c r="H142" s="63"/>
      <c r="I142" s="63"/>
      <c r="J142" s="63"/>
      <c r="K142" s="63"/>
    </row>
    <row r="143" spans="1:11" ht="15">
      <c r="A143" s="63"/>
      <c r="B143" s="63"/>
      <c r="C143" s="63"/>
      <c r="D143" s="63"/>
      <c r="E143" s="63"/>
      <c r="F143" s="63"/>
      <c r="G143" s="63"/>
      <c r="H143" s="63"/>
      <c r="I143" s="63"/>
      <c r="J143" s="63"/>
      <c r="K143" s="63"/>
    </row>
    <row r="144" spans="1:11" ht="15">
      <c r="A144" s="63"/>
      <c r="B144" s="63"/>
      <c r="C144" s="63"/>
      <c r="D144" s="63"/>
      <c r="E144" s="63"/>
      <c r="F144" s="63"/>
      <c r="G144" s="63"/>
      <c r="H144" s="63"/>
      <c r="I144" s="63"/>
      <c r="J144" s="63"/>
      <c r="K144" s="63"/>
    </row>
    <row r="145" spans="1:11" ht="15">
      <c r="A145" s="63"/>
      <c r="B145" s="63"/>
      <c r="C145" s="63"/>
      <c r="D145" s="63"/>
      <c r="E145" s="63"/>
      <c r="F145" s="63"/>
      <c r="G145" s="63"/>
      <c r="H145" s="63"/>
      <c r="I145" s="63"/>
      <c r="J145" s="63"/>
      <c r="K145" s="63"/>
    </row>
    <row r="146" spans="1:11" ht="15">
      <c r="A146" s="63"/>
      <c r="B146" s="63"/>
      <c r="C146" s="63"/>
      <c r="D146" s="63"/>
      <c r="E146" s="63"/>
      <c r="F146" s="63"/>
      <c r="G146" s="63"/>
      <c r="H146" s="63"/>
      <c r="I146" s="63"/>
      <c r="J146" s="63"/>
      <c r="K146" s="63"/>
    </row>
    <row r="147" spans="1:11" ht="15">
      <c r="A147" s="63"/>
      <c r="B147" s="63"/>
      <c r="C147" s="63"/>
      <c r="D147" s="63"/>
      <c r="E147" s="63"/>
      <c r="F147" s="63"/>
      <c r="G147" s="63"/>
      <c r="H147" s="63"/>
      <c r="I147" s="63"/>
      <c r="J147" s="63"/>
      <c r="K147" s="63"/>
    </row>
    <row r="148" spans="1:11" ht="15">
      <c r="A148" s="63"/>
      <c r="B148" s="63"/>
      <c r="C148" s="63"/>
      <c r="D148" s="63"/>
      <c r="E148" s="63"/>
      <c r="F148" s="63"/>
      <c r="G148" s="63"/>
      <c r="H148" s="63"/>
      <c r="I148" s="63"/>
      <c r="J148" s="63"/>
      <c r="K148" s="63"/>
    </row>
    <row r="149" spans="1:11" ht="15">
      <c r="A149" s="63"/>
      <c r="B149" s="63"/>
      <c r="C149" s="63"/>
      <c r="D149" s="63"/>
      <c r="E149" s="63"/>
      <c r="F149" s="63"/>
      <c r="G149" s="63"/>
      <c r="H149" s="63"/>
      <c r="I149" s="63"/>
      <c r="J149" s="63"/>
      <c r="K149" s="63"/>
    </row>
    <row r="150" spans="1:11" ht="15">
      <c r="A150" s="63"/>
      <c r="B150" s="63"/>
      <c r="C150" s="63"/>
      <c r="D150" s="63"/>
      <c r="E150" s="63"/>
      <c r="F150" s="63"/>
      <c r="G150" s="63"/>
      <c r="H150" s="63"/>
      <c r="I150" s="63"/>
      <c r="J150" s="63"/>
      <c r="K150" s="63"/>
    </row>
    <row r="151" spans="1:11" ht="15">
      <c r="A151" s="63"/>
      <c r="B151" s="63"/>
      <c r="C151" s="63"/>
      <c r="D151" s="63"/>
      <c r="E151" s="63"/>
      <c r="F151" s="63"/>
      <c r="G151" s="63"/>
      <c r="H151" s="63"/>
      <c r="I151" s="63"/>
      <c r="J151" s="63"/>
      <c r="K151" s="63"/>
    </row>
    <row r="152" spans="1:11" ht="15">
      <c r="A152" s="63"/>
      <c r="B152" s="63"/>
      <c r="C152" s="63"/>
      <c r="D152" s="63"/>
      <c r="E152" s="63"/>
      <c r="F152" s="63"/>
      <c r="G152" s="63"/>
      <c r="H152" s="63"/>
      <c r="I152" s="63"/>
      <c r="J152" s="63"/>
      <c r="K152" s="63"/>
    </row>
    <row r="153" spans="1:11" ht="15">
      <c r="A153" s="63"/>
      <c r="B153" s="63"/>
      <c r="C153" s="63"/>
      <c r="D153" s="63"/>
      <c r="E153" s="63"/>
      <c r="F153" s="63"/>
      <c r="G153" s="63"/>
      <c r="H153" s="63"/>
      <c r="I153" s="63"/>
      <c r="J153" s="63"/>
      <c r="K153" s="63"/>
    </row>
    <row r="154" spans="1:11" ht="15">
      <c r="A154" s="63"/>
      <c r="B154" s="63"/>
      <c r="C154" s="63"/>
      <c r="D154" s="63"/>
      <c r="E154" s="63"/>
      <c r="F154" s="63"/>
      <c r="G154" s="63"/>
      <c r="H154" s="63"/>
      <c r="I154" s="63"/>
      <c r="J154" s="63"/>
      <c r="K154" s="63"/>
    </row>
    <row r="155" spans="1:11" ht="15">
      <c r="A155" s="63"/>
      <c r="B155" s="63"/>
      <c r="C155" s="63"/>
      <c r="D155" s="63"/>
      <c r="E155" s="63"/>
      <c r="F155" s="63"/>
      <c r="G155" s="63"/>
      <c r="H155" s="63"/>
      <c r="I155" s="63"/>
      <c r="J155" s="63"/>
      <c r="K155" s="63"/>
    </row>
    <row r="156" spans="1:11" ht="15">
      <c r="A156" s="63"/>
      <c r="B156" s="63"/>
      <c r="C156" s="63"/>
      <c r="D156" s="63"/>
      <c r="E156" s="63"/>
      <c r="F156" s="63"/>
      <c r="G156" s="63"/>
      <c r="H156" s="63"/>
      <c r="I156" s="63"/>
      <c r="J156" s="63"/>
      <c r="K156" s="63"/>
    </row>
    <row r="157" spans="1:11" ht="15">
      <c r="A157" s="63"/>
      <c r="B157" s="63"/>
      <c r="C157" s="63"/>
      <c r="D157" s="63"/>
      <c r="E157" s="63"/>
      <c r="F157" s="63"/>
      <c r="G157" s="63"/>
      <c r="H157" s="63"/>
      <c r="I157" s="63"/>
      <c r="J157" s="63"/>
      <c r="K157" s="63"/>
    </row>
    <row r="158" spans="1:11" ht="15">
      <c r="A158" s="63"/>
      <c r="B158" s="63"/>
      <c r="C158" s="63"/>
      <c r="D158" s="63"/>
      <c r="E158" s="63"/>
      <c r="F158" s="63"/>
      <c r="G158" s="63"/>
      <c r="H158" s="63"/>
      <c r="I158" s="63"/>
      <c r="J158" s="63"/>
      <c r="K158" s="63"/>
    </row>
    <row r="159" spans="1:11" ht="15">
      <c r="A159" s="63"/>
      <c r="B159" s="63"/>
      <c r="C159" s="63"/>
      <c r="D159" s="63"/>
      <c r="E159" s="63"/>
      <c r="F159" s="63"/>
      <c r="G159" s="63"/>
      <c r="H159" s="63"/>
      <c r="I159" s="63"/>
      <c r="J159" s="63"/>
      <c r="K159" s="63"/>
    </row>
    <row r="160" spans="1:11" ht="15">
      <c r="A160" s="63"/>
      <c r="B160" s="63"/>
      <c r="C160" s="63"/>
      <c r="D160" s="63"/>
      <c r="E160" s="63"/>
      <c r="F160" s="63"/>
      <c r="G160" s="63"/>
      <c r="H160" s="63"/>
      <c r="I160" s="63"/>
      <c r="J160" s="63"/>
      <c r="K160" s="63"/>
    </row>
    <row r="161" spans="1:11" ht="15">
      <c r="A161" s="63"/>
      <c r="B161" s="63"/>
      <c r="C161" s="63"/>
      <c r="D161" s="63"/>
      <c r="E161" s="63"/>
      <c r="F161" s="63"/>
      <c r="G161" s="63"/>
      <c r="H161" s="63"/>
      <c r="I161" s="63"/>
      <c r="J161" s="63"/>
      <c r="K161" s="63"/>
    </row>
    <row r="162" spans="1:11" ht="15">
      <c r="A162" s="63"/>
      <c r="B162" s="63"/>
      <c r="C162" s="63"/>
      <c r="D162" s="63"/>
      <c r="E162" s="63"/>
      <c r="F162" s="63"/>
      <c r="G162" s="63"/>
      <c r="H162" s="63"/>
      <c r="I162" s="63"/>
      <c r="J162" s="63"/>
      <c r="K162" s="63"/>
    </row>
    <row r="163" spans="1:11" ht="15">
      <c r="A163" s="63"/>
      <c r="B163" s="63"/>
      <c r="C163" s="63"/>
      <c r="D163" s="63"/>
      <c r="E163" s="63"/>
      <c r="F163" s="63"/>
      <c r="G163" s="63"/>
      <c r="H163" s="63"/>
      <c r="I163" s="63"/>
      <c r="J163" s="63"/>
      <c r="K163" s="63"/>
    </row>
    <row r="164" spans="1:11" ht="15">
      <c r="A164" s="63"/>
      <c r="B164" s="63"/>
      <c r="C164" s="63"/>
      <c r="D164" s="63"/>
      <c r="E164" s="63"/>
      <c r="F164" s="63"/>
      <c r="G164" s="63"/>
      <c r="H164" s="63"/>
      <c r="I164" s="63"/>
      <c r="J164" s="63"/>
      <c r="K164" s="63"/>
    </row>
    <row r="165" spans="1:11" ht="15">
      <c r="A165" s="63"/>
      <c r="B165" s="63"/>
      <c r="C165" s="63"/>
      <c r="D165" s="63"/>
      <c r="E165" s="63"/>
      <c r="F165" s="63"/>
      <c r="G165" s="63"/>
      <c r="H165" s="63"/>
      <c r="I165" s="63"/>
      <c r="J165" s="63"/>
      <c r="K165" s="63"/>
    </row>
    <row r="166" spans="1:11" ht="15">
      <c r="A166" s="63"/>
      <c r="B166" s="63"/>
      <c r="C166" s="63"/>
      <c r="D166" s="63"/>
      <c r="E166" s="63"/>
      <c r="F166" s="63"/>
      <c r="G166" s="63"/>
      <c r="H166" s="63"/>
      <c r="I166" s="63"/>
      <c r="J166" s="63"/>
      <c r="K166" s="63"/>
    </row>
    <row r="167" spans="1:11" ht="15">
      <c r="A167" s="63"/>
      <c r="B167" s="63"/>
      <c r="C167" s="63"/>
      <c r="D167" s="63"/>
      <c r="E167" s="63"/>
      <c r="F167" s="63"/>
      <c r="G167" s="63"/>
      <c r="H167" s="63"/>
      <c r="I167" s="63"/>
      <c r="J167" s="63"/>
      <c r="K167" s="63"/>
    </row>
    <row r="168" spans="1:11" ht="15">
      <c r="A168" s="63"/>
      <c r="B168" s="63"/>
      <c r="C168" s="63"/>
      <c r="D168" s="63"/>
      <c r="E168" s="63"/>
      <c r="F168" s="63"/>
      <c r="G168" s="63"/>
      <c r="H168" s="63"/>
      <c r="I168" s="63"/>
      <c r="J168" s="63"/>
      <c r="K168" s="63"/>
    </row>
    <row r="169" spans="1:11" ht="15">
      <c r="A169" s="63"/>
      <c r="B169" s="63"/>
      <c r="C169" s="63"/>
      <c r="D169" s="63"/>
      <c r="E169" s="63"/>
      <c r="F169" s="63"/>
      <c r="G169" s="63"/>
      <c r="H169" s="63"/>
      <c r="I169" s="63"/>
      <c r="J169" s="63"/>
      <c r="K169" s="63"/>
    </row>
    <row r="170" spans="1:11" ht="15">
      <c r="A170" s="63"/>
      <c r="B170" s="63"/>
      <c r="C170" s="63"/>
      <c r="D170" s="63"/>
      <c r="E170" s="63"/>
      <c r="F170" s="63"/>
      <c r="G170" s="63"/>
      <c r="H170" s="63"/>
      <c r="I170" s="63"/>
      <c r="J170" s="63"/>
      <c r="K170" s="63"/>
    </row>
    <row r="171" spans="1:11" ht="15">
      <c r="A171" s="63"/>
      <c r="B171" s="63"/>
      <c r="C171" s="63"/>
      <c r="D171" s="63"/>
      <c r="E171" s="63"/>
      <c r="F171" s="63"/>
      <c r="G171" s="63"/>
      <c r="H171" s="63"/>
      <c r="I171" s="63"/>
      <c r="J171" s="63"/>
      <c r="K171" s="63"/>
    </row>
    <row r="172" spans="1:11" ht="15">
      <c r="A172" s="63"/>
      <c r="B172" s="63"/>
      <c r="C172" s="63"/>
      <c r="D172" s="63"/>
      <c r="E172" s="63"/>
      <c r="F172" s="63"/>
      <c r="G172" s="63"/>
      <c r="H172" s="63"/>
      <c r="I172" s="63"/>
      <c r="J172" s="63"/>
      <c r="K172" s="63"/>
    </row>
    <row r="173" spans="1:11" ht="15">
      <c r="A173" s="63"/>
      <c r="B173" s="63"/>
      <c r="C173" s="63"/>
      <c r="D173" s="63"/>
      <c r="E173" s="63"/>
      <c r="F173" s="63"/>
      <c r="G173" s="63"/>
      <c r="H173" s="63"/>
      <c r="I173" s="63"/>
      <c r="J173" s="63"/>
      <c r="K173" s="63"/>
    </row>
    <row r="174" spans="1:11" ht="15">
      <c r="A174" s="63"/>
      <c r="B174" s="63"/>
      <c r="C174" s="63"/>
      <c r="D174" s="63"/>
      <c r="E174" s="63"/>
      <c r="F174" s="63"/>
      <c r="G174" s="63"/>
      <c r="H174" s="63"/>
      <c r="I174" s="63"/>
      <c r="J174" s="63"/>
      <c r="K174" s="63"/>
    </row>
    <row r="175" spans="1:11" ht="15">
      <c r="A175" s="63"/>
      <c r="B175" s="63"/>
      <c r="C175" s="63"/>
      <c r="D175" s="63"/>
      <c r="E175" s="63"/>
      <c r="F175" s="63"/>
      <c r="G175" s="63"/>
      <c r="H175" s="63"/>
      <c r="I175" s="63"/>
      <c r="J175" s="63"/>
      <c r="K175" s="63"/>
    </row>
    <row r="176" spans="1:11" ht="15">
      <c r="A176" s="63"/>
      <c r="B176" s="63"/>
      <c r="C176" s="63"/>
      <c r="D176" s="63"/>
      <c r="E176" s="63"/>
      <c r="F176" s="63"/>
      <c r="G176" s="63"/>
      <c r="H176" s="63"/>
      <c r="I176" s="63"/>
      <c r="J176" s="63"/>
      <c r="K176" s="63"/>
    </row>
    <row r="177" spans="1:11" ht="15">
      <c r="A177" s="63"/>
      <c r="B177" s="63"/>
      <c r="C177" s="63"/>
      <c r="D177" s="63"/>
      <c r="E177" s="63"/>
      <c r="F177" s="63"/>
      <c r="G177" s="63"/>
      <c r="H177" s="63"/>
      <c r="I177" s="63"/>
      <c r="J177" s="63"/>
      <c r="K177" s="63"/>
    </row>
    <row r="178" spans="1:11" ht="15">
      <c r="A178" s="63"/>
      <c r="B178" s="63"/>
      <c r="C178" s="63"/>
      <c r="D178" s="63"/>
      <c r="E178" s="63"/>
      <c r="F178" s="63"/>
      <c r="G178" s="63"/>
      <c r="H178" s="63"/>
      <c r="I178" s="63"/>
      <c r="J178" s="63"/>
      <c r="K178" s="63"/>
    </row>
    <row r="179" spans="1:11" ht="15">
      <c r="A179" s="63"/>
      <c r="B179" s="63"/>
      <c r="C179" s="63"/>
      <c r="D179" s="63"/>
      <c r="E179" s="63"/>
      <c r="F179" s="63"/>
      <c r="G179" s="63"/>
      <c r="H179" s="63"/>
      <c r="I179" s="63"/>
      <c r="J179" s="63"/>
      <c r="K179" s="63"/>
    </row>
    <row r="180" spans="1:11" ht="15">
      <c r="A180" s="63"/>
      <c r="B180" s="63"/>
      <c r="C180" s="63"/>
      <c r="D180" s="63"/>
      <c r="E180" s="63"/>
      <c r="F180" s="63"/>
      <c r="G180" s="63"/>
      <c r="H180" s="63"/>
      <c r="I180" s="63"/>
      <c r="J180" s="63"/>
      <c r="K180" s="63"/>
    </row>
    <row r="181" spans="1:11" ht="15">
      <c r="A181" s="63"/>
      <c r="B181" s="63"/>
      <c r="C181" s="63"/>
      <c r="D181" s="63"/>
      <c r="E181" s="63"/>
      <c r="F181" s="63"/>
      <c r="G181" s="63"/>
      <c r="H181" s="63"/>
      <c r="I181" s="63"/>
      <c r="J181" s="63"/>
      <c r="K181" s="63"/>
    </row>
    <row r="182" spans="1:11" ht="15">
      <c r="A182" s="63"/>
      <c r="B182" s="63"/>
      <c r="C182" s="63"/>
      <c r="D182" s="63"/>
      <c r="E182" s="63"/>
      <c r="F182" s="63"/>
      <c r="G182" s="63"/>
      <c r="H182" s="63"/>
      <c r="I182" s="63"/>
      <c r="J182" s="63"/>
      <c r="K182" s="63"/>
    </row>
    <row r="183" spans="1:11" ht="15">
      <c r="A183" s="63"/>
      <c r="B183" s="63"/>
      <c r="C183" s="63"/>
      <c r="D183" s="63"/>
      <c r="E183" s="63"/>
      <c r="F183" s="63"/>
      <c r="G183" s="63"/>
      <c r="H183" s="63"/>
      <c r="I183" s="63"/>
      <c r="J183" s="63"/>
      <c r="K183" s="63"/>
    </row>
    <row r="184" spans="1:11" ht="15">
      <c r="A184" s="63"/>
      <c r="B184" s="63"/>
      <c r="C184" s="63"/>
      <c r="D184" s="63"/>
      <c r="E184" s="63"/>
      <c r="F184" s="63"/>
      <c r="G184" s="63"/>
      <c r="H184" s="63"/>
      <c r="I184" s="63"/>
      <c r="J184" s="63"/>
      <c r="K184" s="63"/>
    </row>
    <row r="185" spans="1:11" ht="15">
      <c r="A185" s="63"/>
      <c r="B185" s="63"/>
      <c r="C185" s="63"/>
      <c r="D185" s="63"/>
      <c r="E185" s="63"/>
      <c r="F185" s="63"/>
      <c r="G185" s="63"/>
      <c r="H185" s="63"/>
      <c r="I185" s="63"/>
      <c r="J185" s="63"/>
      <c r="K185" s="63"/>
    </row>
    <row r="186" spans="1:11" ht="15">
      <c r="A186" s="63"/>
      <c r="B186" s="63"/>
      <c r="C186" s="63"/>
      <c r="D186" s="63"/>
      <c r="E186" s="63"/>
      <c r="F186" s="63"/>
      <c r="G186" s="63"/>
      <c r="H186" s="63"/>
      <c r="I186" s="63"/>
      <c r="J186" s="63"/>
      <c r="K186" s="63"/>
    </row>
    <row r="187" spans="1:11" ht="15">
      <c r="A187" s="63"/>
      <c r="B187" s="63"/>
      <c r="C187" s="63"/>
      <c r="D187" s="63"/>
      <c r="E187" s="63"/>
      <c r="F187" s="63"/>
      <c r="G187" s="63"/>
      <c r="H187" s="63"/>
      <c r="I187" s="63"/>
      <c r="J187" s="63"/>
      <c r="K187" s="63"/>
    </row>
    <row r="188" spans="1:11" ht="15">
      <c r="A188" s="63"/>
      <c r="B188" s="63"/>
      <c r="C188" s="63"/>
      <c r="D188" s="63"/>
      <c r="E188" s="63"/>
      <c r="F188" s="63"/>
      <c r="G188" s="63"/>
      <c r="H188" s="63"/>
      <c r="I188" s="63"/>
      <c r="J188" s="63"/>
      <c r="K188" s="63"/>
    </row>
    <row r="189" spans="1:11" ht="15">
      <c r="A189" s="63"/>
      <c r="B189" s="63"/>
      <c r="C189" s="63"/>
      <c r="D189" s="63"/>
      <c r="E189" s="63"/>
      <c r="F189" s="63"/>
      <c r="G189" s="63"/>
      <c r="H189" s="63"/>
      <c r="I189" s="63"/>
      <c r="J189" s="63"/>
      <c r="K189" s="63"/>
    </row>
    <row r="190" spans="1:11" ht="15">
      <c r="A190" s="63"/>
      <c r="B190" s="63"/>
      <c r="C190" s="63"/>
      <c r="D190" s="63"/>
      <c r="E190" s="63"/>
      <c r="F190" s="63"/>
      <c r="G190" s="63"/>
      <c r="H190" s="63"/>
      <c r="I190" s="63"/>
      <c r="J190" s="63"/>
      <c r="K190" s="63"/>
    </row>
    <row r="191" spans="1:11" ht="15">
      <c r="A191" s="63"/>
      <c r="B191" s="63"/>
      <c r="C191" s="63"/>
      <c r="D191" s="63"/>
      <c r="E191" s="63"/>
      <c r="F191" s="63"/>
      <c r="G191" s="63"/>
      <c r="H191" s="63"/>
      <c r="I191" s="63"/>
      <c r="J191" s="63"/>
      <c r="K191" s="63"/>
    </row>
    <row r="192" spans="1:11" ht="15">
      <c r="A192" s="63"/>
      <c r="B192" s="63"/>
      <c r="C192" s="63"/>
      <c r="D192" s="63"/>
      <c r="E192" s="63"/>
      <c r="F192" s="63"/>
      <c r="G192" s="63"/>
      <c r="H192" s="63"/>
      <c r="I192" s="63"/>
      <c r="J192" s="63"/>
      <c r="K192" s="63"/>
    </row>
    <row r="193" spans="1:11" ht="15">
      <c r="A193" s="63"/>
      <c r="B193" s="63"/>
      <c r="C193" s="63"/>
      <c r="D193" s="63"/>
      <c r="E193" s="63"/>
      <c r="F193" s="63"/>
      <c r="G193" s="63"/>
      <c r="H193" s="63"/>
      <c r="I193" s="63"/>
      <c r="J193" s="63"/>
      <c r="K193" s="63"/>
    </row>
    <row r="194" spans="1:11" ht="15">
      <c r="A194" s="63"/>
      <c r="B194" s="63"/>
      <c r="C194" s="63"/>
      <c r="D194" s="63"/>
      <c r="E194" s="63"/>
      <c r="F194" s="63"/>
      <c r="G194" s="63"/>
      <c r="H194" s="63"/>
      <c r="I194" s="63"/>
      <c r="J194" s="63"/>
      <c r="K194" s="63"/>
    </row>
    <row r="195" spans="1:11" ht="15">
      <c r="A195" s="63"/>
      <c r="B195" s="63"/>
      <c r="C195" s="63"/>
      <c r="D195" s="63"/>
      <c r="E195" s="63"/>
      <c r="F195" s="63"/>
      <c r="G195" s="63"/>
      <c r="H195" s="63"/>
      <c r="I195" s="63"/>
      <c r="J195" s="63"/>
      <c r="K195" s="63"/>
    </row>
    <row r="196" spans="1:11" ht="15">
      <c r="A196" s="63"/>
      <c r="B196" s="63"/>
      <c r="C196" s="63"/>
      <c r="D196" s="63"/>
      <c r="E196" s="63"/>
      <c r="F196" s="63"/>
      <c r="G196" s="63"/>
      <c r="H196" s="63"/>
      <c r="I196" s="63"/>
      <c r="J196" s="63"/>
      <c r="K196" s="63"/>
    </row>
    <row r="197" spans="1:11" ht="15">
      <c r="A197" s="63"/>
      <c r="B197" s="63"/>
      <c r="C197" s="63"/>
      <c r="D197" s="63"/>
      <c r="E197" s="63"/>
      <c r="F197" s="63"/>
      <c r="G197" s="63"/>
      <c r="H197" s="63"/>
      <c r="I197" s="63"/>
      <c r="J197" s="63"/>
      <c r="K197" s="63"/>
    </row>
    <row r="198" spans="1:11" ht="15">
      <c r="A198" s="63"/>
      <c r="B198" s="63"/>
      <c r="C198" s="63"/>
      <c r="D198" s="63"/>
      <c r="E198" s="63"/>
      <c r="F198" s="63"/>
      <c r="G198" s="63"/>
      <c r="H198" s="63"/>
      <c r="I198" s="63"/>
      <c r="J198" s="63"/>
      <c r="K198" s="63"/>
    </row>
    <row r="199" spans="1:11" ht="15">
      <c r="A199" s="63"/>
      <c r="B199" s="63"/>
      <c r="C199" s="63"/>
      <c r="D199" s="63"/>
      <c r="E199" s="63"/>
      <c r="F199" s="63"/>
      <c r="G199" s="63"/>
      <c r="H199" s="63"/>
      <c r="I199" s="63"/>
      <c r="J199" s="63"/>
      <c r="K199" s="63"/>
    </row>
    <row r="200" spans="1:11" ht="15">
      <c r="A200" s="63"/>
      <c r="B200" s="63"/>
      <c r="C200" s="63"/>
      <c r="D200" s="63"/>
      <c r="E200" s="63"/>
      <c r="F200" s="63"/>
      <c r="G200" s="63"/>
      <c r="H200" s="63"/>
      <c r="I200" s="63"/>
      <c r="J200" s="63"/>
      <c r="K200" s="63"/>
    </row>
    <row r="201" spans="1:11" ht="15">
      <c r="A201" s="63"/>
      <c r="B201" s="63"/>
      <c r="C201" s="63"/>
      <c r="D201" s="63"/>
      <c r="E201" s="63"/>
      <c r="F201" s="63"/>
      <c r="G201" s="63"/>
      <c r="H201" s="63"/>
      <c r="I201" s="63"/>
      <c r="J201" s="63"/>
      <c r="K201" s="63"/>
    </row>
    <row r="202" spans="1:11" ht="15">
      <c r="A202" s="63"/>
      <c r="B202" s="63"/>
      <c r="C202" s="63"/>
      <c r="D202" s="63"/>
      <c r="E202" s="63"/>
      <c r="F202" s="63"/>
      <c r="G202" s="63"/>
      <c r="H202" s="63"/>
      <c r="I202" s="63"/>
      <c r="J202" s="63"/>
      <c r="K202" s="63"/>
    </row>
    <row r="203" spans="1:11" ht="15">
      <c r="A203" s="63"/>
      <c r="B203" s="63"/>
      <c r="C203" s="63"/>
      <c r="D203" s="63"/>
      <c r="E203" s="63"/>
      <c r="F203" s="63"/>
      <c r="G203" s="63"/>
      <c r="H203" s="63"/>
      <c r="I203" s="63"/>
      <c r="J203" s="63"/>
      <c r="K203" s="63"/>
    </row>
    <row r="204" spans="1:11" ht="15">
      <c r="A204" s="63"/>
      <c r="B204" s="63"/>
      <c r="C204" s="63"/>
      <c r="D204" s="63"/>
      <c r="E204" s="63"/>
      <c r="F204" s="63"/>
      <c r="G204" s="63"/>
      <c r="H204" s="63"/>
      <c r="I204" s="63"/>
      <c r="J204" s="63"/>
      <c r="K204" s="63"/>
    </row>
    <row r="205" spans="1:11" ht="15">
      <c r="A205" s="63"/>
      <c r="B205" s="63"/>
      <c r="C205" s="63"/>
      <c r="D205" s="63"/>
      <c r="E205" s="63"/>
      <c r="F205" s="63"/>
      <c r="G205" s="63"/>
      <c r="H205" s="63"/>
      <c r="I205" s="63"/>
      <c r="J205" s="63"/>
      <c r="K205" s="63"/>
    </row>
    <row r="206" spans="1:11" ht="15">
      <c r="A206" s="63"/>
      <c r="B206" s="63"/>
      <c r="C206" s="63"/>
      <c r="D206" s="63"/>
      <c r="E206" s="63"/>
      <c r="F206" s="63"/>
      <c r="G206" s="63"/>
      <c r="H206" s="63"/>
      <c r="I206" s="63"/>
      <c r="J206" s="63"/>
      <c r="K206" s="63"/>
    </row>
    <row r="207" spans="1:11" ht="15">
      <c r="A207" s="63"/>
      <c r="B207" s="63"/>
      <c r="C207" s="63"/>
      <c r="D207" s="63"/>
      <c r="E207" s="63"/>
      <c r="F207" s="63"/>
      <c r="G207" s="63"/>
      <c r="H207" s="63"/>
      <c r="I207" s="63"/>
      <c r="J207" s="63"/>
      <c r="K207" s="63"/>
    </row>
    <row r="208" spans="1:11" ht="15">
      <c r="A208" s="63"/>
      <c r="B208" s="63"/>
      <c r="C208" s="63"/>
      <c r="D208" s="63"/>
      <c r="E208" s="63"/>
      <c r="F208" s="63"/>
      <c r="G208" s="63"/>
      <c r="H208" s="63"/>
      <c r="I208" s="63"/>
      <c r="J208" s="63"/>
      <c r="K208" s="63"/>
    </row>
    <row r="209" spans="1:11" ht="15">
      <c r="A209" s="63"/>
      <c r="B209" s="63"/>
      <c r="C209" s="63"/>
      <c r="D209" s="63"/>
      <c r="E209" s="63"/>
      <c r="F209" s="63"/>
      <c r="G209" s="63"/>
      <c r="H209" s="63"/>
      <c r="I209" s="63"/>
      <c r="J209" s="63"/>
      <c r="K209" s="63"/>
    </row>
    <row r="210" spans="1:11" ht="15">
      <c r="A210" s="63"/>
      <c r="B210" s="63"/>
      <c r="C210" s="63"/>
      <c r="D210" s="63"/>
      <c r="E210" s="63"/>
      <c r="F210" s="63"/>
      <c r="G210" s="63"/>
      <c r="H210" s="63"/>
      <c r="I210" s="63"/>
      <c r="J210" s="63"/>
      <c r="K210" s="63"/>
    </row>
    <row r="211" spans="1:11" ht="15">
      <c r="A211" s="63"/>
      <c r="B211" s="63"/>
      <c r="C211" s="63"/>
      <c r="D211" s="63"/>
      <c r="E211" s="63"/>
      <c r="F211" s="63"/>
      <c r="G211" s="63"/>
      <c r="H211" s="63"/>
      <c r="I211" s="63"/>
      <c r="J211" s="63"/>
      <c r="K211" s="63"/>
    </row>
    <row r="212" spans="1:11" ht="15">
      <c r="A212" s="63"/>
      <c r="B212" s="63"/>
      <c r="C212" s="63"/>
      <c r="D212" s="63"/>
      <c r="E212" s="63"/>
      <c r="F212" s="63"/>
      <c r="G212" s="63"/>
      <c r="H212" s="63"/>
      <c r="I212" s="63"/>
      <c r="J212" s="63"/>
      <c r="K212" s="63"/>
    </row>
    <row r="213" spans="1:11" ht="15">
      <c r="A213" s="63"/>
      <c r="B213" s="63"/>
      <c r="C213" s="63"/>
      <c r="D213" s="63"/>
      <c r="E213" s="63"/>
      <c r="F213" s="63"/>
      <c r="G213" s="63"/>
      <c r="H213" s="63"/>
      <c r="I213" s="63"/>
      <c r="J213" s="63"/>
      <c r="K213" s="63"/>
    </row>
    <row r="214" spans="1:11" ht="15">
      <c r="A214" s="63"/>
      <c r="B214" s="63"/>
      <c r="C214" s="63"/>
      <c r="D214" s="63"/>
      <c r="E214" s="63"/>
      <c r="F214" s="63"/>
      <c r="G214" s="63"/>
      <c r="H214" s="63"/>
      <c r="I214" s="63"/>
      <c r="J214" s="63"/>
      <c r="K214" s="63"/>
    </row>
    <row r="215" spans="1:11" ht="15">
      <c r="A215" s="63"/>
      <c r="B215" s="63"/>
      <c r="C215" s="63"/>
      <c r="D215" s="63"/>
      <c r="E215" s="63"/>
      <c r="F215" s="63"/>
      <c r="G215" s="63"/>
      <c r="H215" s="63"/>
      <c r="I215" s="63"/>
      <c r="J215" s="63"/>
      <c r="K215" s="63"/>
    </row>
    <row r="216" spans="1:11" ht="15">
      <c r="A216" s="63"/>
      <c r="B216" s="63"/>
      <c r="C216" s="63"/>
      <c r="D216" s="63"/>
      <c r="E216" s="63"/>
      <c r="F216" s="63"/>
      <c r="G216" s="63"/>
      <c r="H216" s="63"/>
      <c r="I216" s="63"/>
      <c r="J216" s="63"/>
      <c r="K216" s="63"/>
    </row>
    <row r="217" spans="1:11" ht="15">
      <c r="A217" s="63"/>
      <c r="B217" s="63"/>
      <c r="C217" s="63"/>
      <c r="D217" s="63"/>
      <c r="E217" s="63"/>
      <c r="F217" s="63"/>
      <c r="G217" s="63"/>
      <c r="H217" s="63"/>
      <c r="I217" s="63"/>
      <c r="J217" s="63"/>
      <c r="K217" s="63"/>
    </row>
    <row r="218" spans="1:11" ht="15">
      <c r="A218" s="63"/>
      <c r="B218" s="63"/>
      <c r="C218" s="63"/>
      <c r="D218" s="63"/>
      <c r="E218" s="63"/>
      <c r="F218" s="63"/>
      <c r="G218" s="63"/>
      <c r="H218" s="63"/>
      <c r="I218" s="63"/>
      <c r="J218" s="63"/>
      <c r="K218" s="63"/>
    </row>
    <row r="219" spans="1:11" ht="15">
      <c r="A219" s="63"/>
      <c r="B219" s="63"/>
      <c r="C219" s="63"/>
      <c r="D219" s="63"/>
      <c r="E219" s="63"/>
      <c r="F219" s="63"/>
      <c r="G219" s="63"/>
      <c r="H219" s="63"/>
      <c r="I219" s="63"/>
      <c r="J219" s="63"/>
      <c r="K219" s="63"/>
    </row>
    <row r="220" spans="1:11" ht="15">
      <c r="A220" s="63"/>
      <c r="B220" s="63"/>
      <c r="C220" s="63"/>
      <c r="D220" s="63"/>
      <c r="E220" s="63"/>
      <c r="F220" s="63"/>
      <c r="G220" s="63"/>
      <c r="H220" s="63"/>
      <c r="I220" s="63"/>
      <c r="J220" s="63"/>
      <c r="K220" s="63"/>
    </row>
    <row r="221" spans="1:11" ht="15">
      <c r="A221" s="63"/>
      <c r="B221" s="63"/>
      <c r="C221" s="63"/>
      <c r="D221" s="63"/>
      <c r="E221" s="63"/>
      <c r="F221" s="63"/>
      <c r="G221" s="63"/>
      <c r="H221" s="63"/>
      <c r="I221" s="63"/>
      <c r="J221" s="63"/>
      <c r="K221" s="63"/>
    </row>
    <row r="222" spans="1:11" ht="15">
      <c r="A222" s="63"/>
      <c r="B222" s="63"/>
      <c r="C222" s="63"/>
      <c r="D222" s="63"/>
      <c r="E222" s="63"/>
      <c r="F222" s="63"/>
      <c r="G222" s="63"/>
      <c r="H222" s="63"/>
      <c r="I222" s="63"/>
      <c r="J222" s="63"/>
      <c r="K222" s="63"/>
    </row>
    <row r="223" spans="1:11" ht="15">
      <c r="A223" s="63"/>
      <c r="B223" s="63"/>
      <c r="C223" s="63"/>
      <c r="D223" s="63"/>
      <c r="E223" s="63"/>
      <c r="F223" s="63"/>
      <c r="G223" s="63"/>
      <c r="H223" s="63"/>
      <c r="I223" s="63"/>
      <c r="J223" s="63"/>
      <c r="K223" s="63"/>
    </row>
    <row r="224" spans="1:11" ht="15">
      <c r="A224" s="63"/>
      <c r="B224" s="63"/>
      <c r="C224" s="63"/>
      <c r="D224" s="63"/>
      <c r="E224" s="63"/>
      <c r="F224" s="63"/>
      <c r="G224" s="63"/>
      <c r="H224" s="63"/>
      <c r="I224" s="63"/>
      <c r="J224" s="63"/>
      <c r="K224" s="63"/>
    </row>
    <row r="225" spans="1:11" ht="15">
      <c r="A225" s="63"/>
      <c r="B225" s="63"/>
      <c r="C225" s="63"/>
      <c r="D225" s="63"/>
      <c r="E225" s="63"/>
      <c r="F225" s="63"/>
      <c r="G225" s="63"/>
      <c r="H225" s="63"/>
      <c r="I225" s="63"/>
      <c r="J225" s="63"/>
      <c r="K225" s="63"/>
    </row>
    <row r="226" spans="1:11" ht="15">
      <c r="A226" s="63"/>
      <c r="B226" s="63"/>
      <c r="C226" s="63"/>
      <c r="D226" s="63"/>
      <c r="E226" s="63"/>
      <c r="F226" s="63"/>
      <c r="G226" s="63"/>
      <c r="H226" s="63"/>
      <c r="I226" s="63"/>
      <c r="J226" s="63"/>
      <c r="K226" s="63"/>
    </row>
    <row r="227" spans="1:11" ht="15">
      <c r="A227" s="63"/>
      <c r="B227" s="63"/>
      <c r="C227" s="63"/>
      <c r="D227" s="63"/>
      <c r="E227" s="63"/>
      <c r="F227" s="63"/>
      <c r="G227" s="63"/>
      <c r="H227" s="63"/>
      <c r="I227" s="63"/>
      <c r="J227" s="63"/>
      <c r="K227" s="63"/>
    </row>
    <row r="228" spans="1:11" ht="15">
      <c r="A228" s="63"/>
      <c r="B228" s="63"/>
      <c r="C228" s="63"/>
      <c r="D228" s="63"/>
      <c r="E228" s="63"/>
      <c r="F228" s="63"/>
      <c r="G228" s="63"/>
      <c r="H228" s="63"/>
      <c r="I228" s="63"/>
      <c r="J228" s="63"/>
      <c r="K228" s="63"/>
    </row>
    <row r="229" spans="1:11" ht="15">
      <c r="A229" s="63"/>
      <c r="B229" s="63"/>
      <c r="C229" s="63"/>
      <c r="D229" s="63"/>
      <c r="E229" s="63"/>
      <c r="F229" s="63"/>
      <c r="G229" s="63"/>
      <c r="H229" s="63"/>
      <c r="I229" s="63"/>
      <c r="J229" s="63"/>
      <c r="K229" s="63"/>
    </row>
    <row r="230" spans="1:11" ht="15">
      <c r="A230" s="63"/>
      <c r="B230" s="63"/>
      <c r="C230" s="63"/>
      <c r="D230" s="63"/>
      <c r="E230" s="63"/>
      <c r="F230" s="63"/>
      <c r="G230" s="63"/>
      <c r="H230" s="63"/>
      <c r="I230" s="63"/>
      <c r="J230" s="63"/>
      <c r="K230" s="63"/>
    </row>
    <row r="231" spans="1:11" ht="15">
      <c r="A231" s="63"/>
      <c r="B231" s="63"/>
      <c r="C231" s="63"/>
      <c r="D231" s="63"/>
      <c r="E231" s="63"/>
      <c r="F231" s="63"/>
      <c r="G231" s="63"/>
      <c r="H231" s="63"/>
      <c r="I231" s="63"/>
      <c r="J231" s="63"/>
      <c r="K231" s="63"/>
    </row>
    <row r="232" spans="1:11" ht="15">
      <c r="A232" s="63"/>
      <c r="B232" s="63"/>
      <c r="C232" s="63"/>
      <c r="D232" s="63"/>
      <c r="E232" s="63"/>
      <c r="F232" s="63"/>
      <c r="G232" s="63"/>
      <c r="H232" s="63"/>
      <c r="I232" s="63"/>
      <c r="J232" s="63"/>
      <c r="K232" s="63"/>
    </row>
    <row r="233" spans="1:11" ht="15">
      <c r="A233" s="63"/>
      <c r="B233" s="63"/>
      <c r="C233" s="63"/>
      <c r="D233" s="63"/>
      <c r="E233" s="63"/>
      <c r="F233" s="63"/>
      <c r="G233" s="63"/>
      <c r="H233" s="63"/>
      <c r="I233" s="63"/>
      <c r="J233" s="63"/>
      <c r="K233" s="63"/>
    </row>
    <row r="234" spans="1:11" ht="15">
      <c r="A234" s="63"/>
      <c r="B234" s="63"/>
      <c r="C234" s="63"/>
      <c r="D234" s="63"/>
      <c r="E234" s="63"/>
      <c r="F234" s="63"/>
      <c r="G234" s="63"/>
      <c r="H234" s="63"/>
      <c r="I234" s="63"/>
      <c r="J234" s="63"/>
      <c r="K234" s="63"/>
    </row>
    <row r="235" spans="1:11" ht="15">
      <c r="A235" s="63"/>
      <c r="B235" s="63"/>
      <c r="C235" s="63"/>
      <c r="D235" s="63"/>
      <c r="E235" s="63"/>
      <c r="F235" s="63"/>
      <c r="G235" s="63"/>
      <c r="H235" s="63"/>
      <c r="I235" s="63"/>
      <c r="J235" s="63"/>
      <c r="K235" s="63"/>
    </row>
    <row r="236" spans="1:11" ht="15">
      <c r="A236" s="63"/>
      <c r="B236" s="63"/>
      <c r="C236" s="63"/>
      <c r="D236" s="63"/>
      <c r="E236" s="63"/>
      <c r="F236" s="63"/>
      <c r="G236" s="63"/>
      <c r="H236" s="63"/>
      <c r="I236" s="63"/>
      <c r="J236" s="63"/>
      <c r="K236" s="63"/>
    </row>
    <row r="237" spans="1:11" ht="15">
      <c r="A237" s="63"/>
      <c r="B237" s="63"/>
      <c r="C237" s="63"/>
      <c r="D237" s="63"/>
      <c r="E237" s="63"/>
      <c r="F237" s="63"/>
      <c r="G237" s="63"/>
      <c r="H237" s="63"/>
      <c r="I237" s="63"/>
      <c r="J237" s="63"/>
      <c r="K237" s="63"/>
    </row>
    <row r="238" spans="1:11" ht="15">
      <c r="A238" s="63"/>
      <c r="B238" s="63"/>
      <c r="C238" s="63"/>
      <c r="D238" s="63"/>
      <c r="E238" s="63"/>
      <c r="F238" s="63"/>
      <c r="G238" s="63"/>
      <c r="H238" s="63"/>
      <c r="I238" s="63"/>
      <c r="J238" s="63"/>
      <c r="K238" s="63"/>
    </row>
    <row r="239" spans="1:11" ht="15">
      <c r="A239" s="63"/>
      <c r="B239" s="63"/>
      <c r="C239" s="63"/>
      <c r="D239" s="63"/>
      <c r="E239" s="63"/>
      <c r="F239" s="63"/>
      <c r="G239" s="63"/>
      <c r="H239" s="63"/>
      <c r="I239" s="63"/>
      <c r="J239" s="63"/>
      <c r="K239" s="63"/>
    </row>
    <row r="240" spans="1:11" ht="15">
      <c r="A240" s="63"/>
      <c r="B240" s="63"/>
      <c r="C240" s="63"/>
      <c r="D240" s="63"/>
      <c r="E240" s="63"/>
      <c r="F240" s="63"/>
      <c r="G240" s="63"/>
      <c r="H240" s="63"/>
      <c r="I240" s="63"/>
      <c r="J240" s="63"/>
      <c r="K240" s="63"/>
    </row>
    <row r="241" spans="1:11" ht="15">
      <c r="A241" s="63"/>
      <c r="B241" s="63"/>
      <c r="C241" s="63"/>
      <c r="D241" s="63"/>
      <c r="E241" s="63"/>
      <c r="F241" s="63"/>
      <c r="G241" s="63"/>
      <c r="H241" s="63"/>
      <c r="I241" s="63"/>
      <c r="J241" s="63"/>
      <c r="K241" s="63"/>
    </row>
    <row r="242" spans="1:11" ht="15">
      <c r="A242" s="63"/>
      <c r="B242" s="63"/>
      <c r="C242" s="63"/>
      <c r="D242" s="63"/>
      <c r="E242" s="63"/>
      <c r="F242" s="63"/>
      <c r="G242" s="63"/>
      <c r="H242" s="63"/>
      <c r="I242" s="63"/>
      <c r="J242" s="63"/>
      <c r="K242" s="63"/>
    </row>
    <row r="243" spans="1:11" ht="15">
      <c r="A243" s="63"/>
      <c r="B243" s="63"/>
      <c r="C243" s="63"/>
      <c r="D243" s="63"/>
      <c r="E243" s="63"/>
      <c r="F243" s="63"/>
      <c r="G243" s="63"/>
      <c r="H243" s="63"/>
      <c r="I243" s="63"/>
      <c r="J243" s="63"/>
      <c r="K243" s="63"/>
    </row>
    <row r="244" spans="1:11" ht="15">
      <c r="A244" s="63"/>
      <c r="B244" s="63"/>
      <c r="C244" s="63"/>
      <c r="D244" s="63"/>
      <c r="E244" s="63"/>
      <c r="F244" s="63"/>
      <c r="G244" s="63"/>
      <c r="H244" s="63"/>
      <c r="I244" s="63"/>
      <c r="J244" s="63"/>
      <c r="K244" s="63"/>
    </row>
    <row r="245" spans="1:11" ht="15">
      <c r="A245" s="63"/>
      <c r="B245" s="63"/>
      <c r="C245" s="63"/>
      <c r="D245" s="63"/>
      <c r="E245" s="63"/>
      <c r="F245" s="63"/>
      <c r="G245" s="63"/>
      <c r="H245" s="63"/>
      <c r="I245" s="63"/>
      <c r="J245" s="63"/>
      <c r="K245" s="63"/>
    </row>
    <row r="246" spans="1:11" ht="15">
      <c r="A246" s="63"/>
      <c r="B246" s="63"/>
      <c r="C246" s="63"/>
      <c r="D246" s="63"/>
      <c r="E246" s="63"/>
      <c r="F246" s="63"/>
      <c r="G246" s="63"/>
      <c r="H246" s="63"/>
      <c r="I246" s="63"/>
      <c r="J246" s="63"/>
      <c r="K246" s="63"/>
    </row>
    <row r="247" spans="1:11" ht="15">
      <c r="A247" s="63"/>
      <c r="B247" s="63"/>
      <c r="C247" s="63"/>
      <c r="D247" s="63"/>
      <c r="E247" s="63"/>
      <c r="F247" s="63"/>
      <c r="G247" s="63"/>
      <c r="H247" s="63"/>
      <c r="I247" s="63"/>
      <c r="J247" s="63"/>
      <c r="K247" s="63"/>
    </row>
    <row r="248" spans="1:11" ht="15">
      <c r="A248" s="63"/>
      <c r="B248" s="63"/>
      <c r="C248" s="63"/>
      <c r="D248" s="63"/>
      <c r="E248" s="63"/>
      <c r="F248" s="63"/>
      <c r="G248" s="63"/>
      <c r="H248" s="63"/>
      <c r="I248" s="63"/>
      <c r="J248" s="63"/>
      <c r="K248" s="63"/>
    </row>
    <row r="249" spans="1:11" ht="15">
      <c r="A249" s="63"/>
      <c r="B249" s="63"/>
      <c r="C249" s="63"/>
      <c r="D249" s="63"/>
      <c r="E249" s="63"/>
      <c r="F249" s="63"/>
      <c r="G249" s="63"/>
      <c r="H249" s="63"/>
      <c r="I249" s="63"/>
      <c r="J249" s="63"/>
      <c r="K249" s="63"/>
    </row>
    <row r="250" spans="1:11" ht="15">
      <c r="A250" s="63"/>
      <c r="B250" s="63"/>
      <c r="C250" s="63"/>
      <c r="D250" s="63"/>
      <c r="E250" s="63"/>
      <c r="F250" s="63"/>
      <c r="G250" s="63"/>
      <c r="H250" s="63"/>
      <c r="I250" s="63"/>
      <c r="J250" s="63"/>
      <c r="K250" s="63"/>
    </row>
    <row r="251" spans="1:11" ht="15">
      <c r="A251" s="63"/>
      <c r="B251" s="63"/>
      <c r="C251" s="63"/>
      <c r="D251" s="63"/>
      <c r="E251" s="63"/>
      <c r="F251" s="63"/>
      <c r="G251" s="63"/>
      <c r="H251" s="63"/>
      <c r="I251" s="63"/>
      <c r="J251" s="63"/>
      <c r="K251" s="63"/>
    </row>
    <row r="252" spans="1:11" ht="15">
      <c r="A252" s="63"/>
      <c r="B252" s="63"/>
      <c r="C252" s="63"/>
      <c r="D252" s="63"/>
      <c r="E252" s="63"/>
      <c r="F252" s="63"/>
      <c r="G252" s="63"/>
      <c r="H252" s="63"/>
      <c r="I252" s="63"/>
      <c r="J252" s="63"/>
      <c r="K252" s="63"/>
    </row>
    <row r="253" spans="1:11" ht="15">
      <c r="A253" s="63"/>
      <c r="B253" s="63"/>
      <c r="C253" s="63"/>
      <c r="D253" s="63"/>
      <c r="E253" s="63"/>
      <c r="F253" s="63"/>
      <c r="G253" s="63"/>
      <c r="H253" s="63"/>
      <c r="I253" s="63"/>
      <c r="J253" s="63"/>
      <c r="K253" s="63"/>
    </row>
    <row r="254" spans="1:11" ht="15">
      <c r="A254" s="63"/>
      <c r="B254" s="63"/>
      <c r="C254" s="63"/>
      <c r="D254" s="63"/>
      <c r="E254" s="63"/>
      <c r="F254" s="63"/>
      <c r="G254" s="63"/>
      <c r="H254" s="63"/>
      <c r="I254" s="63"/>
      <c r="J254" s="63"/>
      <c r="K254" s="63"/>
    </row>
    <row r="255" spans="1:11" ht="15">
      <c r="A255" s="63"/>
      <c r="B255" s="63"/>
      <c r="C255" s="63"/>
      <c r="D255" s="63"/>
      <c r="E255" s="63"/>
      <c r="F255" s="63"/>
      <c r="G255" s="63"/>
      <c r="H255" s="63"/>
      <c r="I255" s="63"/>
      <c r="J255" s="63"/>
      <c r="K255" s="63"/>
    </row>
    <row r="256" spans="1:11" ht="15">
      <c r="A256" s="63"/>
      <c r="B256" s="63"/>
      <c r="C256" s="63"/>
      <c r="D256" s="63"/>
      <c r="E256" s="63"/>
      <c r="F256" s="63"/>
      <c r="G256" s="63"/>
      <c r="H256" s="63"/>
      <c r="I256" s="63"/>
      <c r="J256" s="63"/>
      <c r="K256" s="63"/>
    </row>
    <row r="257" spans="1:11" ht="15">
      <c r="A257" s="63"/>
      <c r="B257" s="63"/>
      <c r="C257" s="63"/>
      <c r="D257" s="63"/>
      <c r="E257" s="63"/>
      <c r="F257" s="63"/>
      <c r="G257" s="63"/>
      <c r="H257" s="63"/>
      <c r="I257" s="63"/>
      <c r="J257" s="63"/>
      <c r="K257" s="63"/>
    </row>
    <row r="258" spans="1:11" ht="15">
      <c r="A258" s="63"/>
      <c r="B258" s="63"/>
      <c r="C258" s="63"/>
      <c r="D258" s="63"/>
      <c r="E258" s="63"/>
      <c r="F258" s="63"/>
      <c r="G258" s="63"/>
      <c r="H258" s="63"/>
      <c r="I258" s="63"/>
      <c r="J258" s="63"/>
      <c r="K258" s="63"/>
    </row>
    <row r="259" spans="1:11" ht="15">
      <c r="A259" s="63"/>
      <c r="B259" s="63"/>
      <c r="C259" s="63"/>
      <c r="D259" s="63"/>
      <c r="E259" s="63"/>
      <c r="F259" s="63"/>
      <c r="G259" s="63"/>
      <c r="H259" s="63"/>
      <c r="I259" s="63"/>
      <c r="J259" s="63"/>
      <c r="K259" s="63"/>
    </row>
    <row r="260" spans="1:11" ht="15">
      <c r="A260" s="63"/>
      <c r="B260" s="63"/>
      <c r="C260" s="63"/>
      <c r="D260" s="63"/>
      <c r="E260" s="63"/>
      <c r="F260" s="63"/>
      <c r="G260" s="63"/>
      <c r="H260" s="63"/>
      <c r="I260" s="63"/>
      <c r="J260" s="63"/>
      <c r="K260" s="63"/>
    </row>
    <row r="261" spans="1:11" ht="15">
      <c r="A261" s="63"/>
      <c r="B261" s="63"/>
      <c r="C261" s="63"/>
      <c r="D261" s="63"/>
      <c r="E261" s="63"/>
      <c r="F261" s="63"/>
      <c r="G261" s="63"/>
      <c r="H261" s="63"/>
      <c r="I261" s="63"/>
      <c r="J261" s="63"/>
      <c r="K261" s="63"/>
    </row>
    <row r="262" spans="1:11" ht="15">
      <c r="A262" s="63"/>
      <c r="B262" s="63"/>
      <c r="C262" s="63"/>
      <c r="D262" s="63"/>
      <c r="E262" s="63"/>
      <c r="F262" s="63"/>
      <c r="G262" s="63"/>
      <c r="H262" s="63"/>
      <c r="I262" s="63"/>
      <c r="J262" s="63"/>
      <c r="K262" s="63"/>
    </row>
    <row r="263" spans="1:11" ht="15">
      <c r="A263" s="63"/>
      <c r="B263" s="63"/>
      <c r="C263" s="63"/>
      <c r="D263" s="63"/>
      <c r="E263" s="63"/>
      <c r="F263" s="63"/>
      <c r="G263" s="63"/>
      <c r="H263" s="63"/>
      <c r="I263" s="63"/>
      <c r="J263" s="63"/>
      <c r="K263" s="63"/>
    </row>
    <row r="264" spans="1:11" ht="15">
      <c r="A264" s="63"/>
      <c r="B264" s="63"/>
      <c r="C264" s="63"/>
      <c r="D264" s="63"/>
      <c r="E264" s="63"/>
      <c r="F264" s="63"/>
      <c r="G264" s="63"/>
      <c r="H264" s="63"/>
      <c r="I264" s="63"/>
      <c r="J264" s="63"/>
      <c r="K264" s="63"/>
    </row>
    <row r="265" spans="1:11" ht="15">
      <c r="A265" s="63"/>
      <c r="B265" s="63"/>
      <c r="C265" s="63"/>
      <c r="D265" s="63"/>
      <c r="E265" s="63"/>
      <c r="F265" s="63"/>
      <c r="G265" s="63"/>
      <c r="H265" s="63"/>
      <c r="I265" s="63"/>
      <c r="J265" s="63"/>
      <c r="K265" s="63"/>
    </row>
    <row r="266" spans="1:11" ht="15">
      <c r="A266" s="63"/>
      <c r="B266" s="63"/>
      <c r="C266" s="63"/>
      <c r="D266" s="63"/>
      <c r="E266" s="63"/>
      <c r="F266" s="63"/>
      <c r="G266" s="63"/>
      <c r="H266" s="63"/>
      <c r="I266" s="63"/>
      <c r="J266" s="63"/>
      <c r="K266" s="63"/>
    </row>
    <row r="267" spans="1:11" ht="15">
      <c r="A267" s="63"/>
      <c r="B267" s="63"/>
      <c r="C267" s="63"/>
      <c r="D267" s="63"/>
      <c r="E267" s="63"/>
      <c r="F267" s="63"/>
      <c r="G267" s="63"/>
      <c r="H267" s="63"/>
      <c r="I267" s="63"/>
      <c r="J267" s="63"/>
      <c r="K267" s="63"/>
    </row>
    <row r="268" spans="1:11" ht="15">
      <c r="A268" s="63"/>
      <c r="B268" s="63"/>
      <c r="C268" s="63"/>
      <c r="D268" s="63"/>
      <c r="E268" s="63"/>
      <c r="F268" s="63"/>
      <c r="G268" s="63"/>
      <c r="H268" s="63"/>
      <c r="I268" s="63"/>
      <c r="J268" s="63"/>
      <c r="K268" s="63"/>
    </row>
    <row r="269" spans="1:11" ht="15">
      <c r="A269" s="63"/>
      <c r="B269" s="63"/>
      <c r="C269" s="63"/>
      <c r="D269" s="63"/>
      <c r="E269" s="63"/>
      <c r="F269" s="63"/>
      <c r="G269" s="63"/>
      <c r="H269" s="63"/>
      <c r="I269" s="63"/>
      <c r="J269" s="63"/>
      <c r="K269" s="63"/>
    </row>
    <row r="270" spans="1:11" ht="15">
      <c r="A270" s="63"/>
      <c r="B270" s="63"/>
      <c r="C270" s="63"/>
      <c r="D270" s="63"/>
      <c r="E270" s="63"/>
      <c r="F270" s="63"/>
      <c r="G270" s="63"/>
      <c r="H270" s="63"/>
      <c r="I270" s="63"/>
      <c r="J270" s="63"/>
      <c r="K270" s="63"/>
    </row>
    <row r="271" spans="1:11" ht="15">
      <c r="A271" s="63"/>
      <c r="B271" s="63"/>
      <c r="C271" s="63"/>
      <c r="D271" s="63"/>
      <c r="E271" s="63"/>
      <c r="F271" s="63"/>
      <c r="G271" s="63"/>
      <c r="H271" s="63"/>
      <c r="I271" s="63"/>
      <c r="J271" s="63"/>
      <c r="K271" s="63"/>
    </row>
    <row r="272" spans="1:11" ht="15">
      <c r="A272" s="63"/>
      <c r="B272" s="63"/>
      <c r="C272" s="63"/>
      <c r="D272" s="63"/>
      <c r="E272" s="63"/>
      <c r="F272" s="63"/>
      <c r="G272" s="63"/>
      <c r="H272" s="63"/>
      <c r="I272" s="63"/>
      <c r="J272" s="63"/>
      <c r="K272" s="63"/>
    </row>
    <row r="273" spans="1:11" ht="15">
      <c r="A273" s="63"/>
      <c r="B273" s="63"/>
      <c r="C273" s="63"/>
      <c r="D273" s="63"/>
      <c r="E273" s="63"/>
      <c r="F273" s="63"/>
      <c r="G273" s="63"/>
      <c r="H273" s="63"/>
      <c r="I273" s="63"/>
      <c r="J273" s="63"/>
      <c r="K273" s="63"/>
    </row>
    <row r="274" spans="1:11" ht="15">
      <c r="A274" s="63"/>
      <c r="B274" s="63"/>
      <c r="C274" s="63"/>
      <c r="D274" s="63"/>
      <c r="E274" s="63"/>
      <c r="F274" s="63"/>
      <c r="G274" s="63"/>
      <c r="H274" s="63"/>
      <c r="I274" s="63"/>
      <c r="J274" s="63"/>
      <c r="K274" s="63"/>
    </row>
    <row r="275" spans="1:11" ht="15">
      <c r="A275" s="63"/>
      <c r="B275" s="63"/>
      <c r="C275" s="63"/>
      <c r="D275" s="63"/>
      <c r="E275" s="63"/>
      <c r="F275" s="63"/>
      <c r="G275" s="63"/>
      <c r="H275" s="63"/>
      <c r="I275" s="63"/>
      <c r="J275" s="63"/>
      <c r="K275" s="63"/>
    </row>
    <row r="276" spans="1:11" ht="15">
      <c r="A276" s="63"/>
      <c r="B276" s="63"/>
      <c r="C276" s="63"/>
      <c r="D276" s="63"/>
      <c r="E276" s="63"/>
      <c r="F276" s="63"/>
      <c r="G276" s="63"/>
      <c r="H276" s="63"/>
      <c r="I276" s="63"/>
      <c r="J276" s="63"/>
      <c r="K276" s="63"/>
    </row>
    <row r="277" spans="1:11" ht="15">
      <c r="A277" s="63"/>
      <c r="B277" s="63"/>
      <c r="C277" s="63"/>
      <c r="D277" s="63"/>
      <c r="E277" s="63"/>
      <c r="F277" s="63"/>
      <c r="G277" s="63"/>
      <c r="H277" s="63"/>
      <c r="I277" s="63"/>
      <c r="J277" s="63"/>
      <c r="K277" s="63"/>
    </row>
    <row r="278" spans="1:11" ht="15">
      <c r="A278" s="63"/>
      <c r="B278" s="63"/>
      <c r="C278" s="63"/>
      <c r="D278" s="63"/>
      <c r="E278" s="63"/>
      <c r="F278" s="63"/>
      <c r="G278" s="63"/>
      <c r="H278" s="63"/>
      <c r="I278" s="63"/>
      <c r="J278" s="63"/>
      <c r="K278" s="63"/>
    </row>
    <row r="279" spans="1:11" ht="15">
      <c r="A279" s="63"/>
      <c r="B279" s="63"/>
      <c r="C279" s="63"/>
      <c r="D279" s="63"/>
      <c r="E279" s="63"/>
      <c r="F279" s="63"/>
      <c r="G279" s="63"/>
      <c r="H279" s="63"/>
      <c r="I279" s="63"/>
      <c r="J279" s="63"/>
      <c r="K279" s="63"/>
    </row>
    <row r="280" spans="1:11" ht="15">
      <c r="A280" s="63"/>
      <c r="B280" s="63"/>
      <c r="C280" s="63"/>
      <c r="D280" s="63"/>
      <c r="E280" s="63"/>
      <c r="F280" s="63"/>
      <c r="G280" s="63"/>
      <c r="H280" s="63"/>
      <c r="I280" s="63"/>
      <c r="J280" s="63"/>
      <c r="K280" s="63"/>
    </row>
    <row r="281" spans="1:11" ht="15">
      <c r="A281" s="63"/>
      <c r="B281" s="63"/>
      <c r="C281" s="63"/>
      <c r="D281" s="63"/>
      <c r="E281" s="63"/>
      <c r="F281" s="63"/>
      <c r="G281" s="63"/>
      <c r="H281" s="63"/>
      <c r="I281" s="63"/>
      <c r="J281" s="63"/>
      <c r="K281" s="63"/>
    </row>
    <row r="282" spans="1:11" ht="15">
      <c r="A282" s="63"/>
      <c r="B282" s="63"/>
      <c r="C282" s="63"/>
      <c r="D282" s="63"/>
      <c r="E282" s="63"/>
      <c r="F282" s="63"/>
      <c r="G282" s="63"/>
      <c r="H282" s="63"/>
      <c r="I282" s="63"/>
      <c r="J282" s="63"/>
      <c r="K282" s="63"/>
    </row>
    <row r="283" spans="1:11" ht="15">
      <c r="A283" s="63"/>
      <c r="B283" s="63"/>
      <c r="C283" s="63"/>
      <c r="D283" s="63"/>
      <c r="E283" s="63"/>
      <c r="F283" s="63"/>
      <c r="G283" s="63"/>
      <c r="H283" s="63"/>
      <c r="I283" s="63"/>
      <c r="J283" s="63"/>
      <c r="K283" s="63"/>
    </row>
    <row r="284" spans="1:11" ht="15">
      <c r="A284" s="63"/>
      <c r="B284" s="63"/>
      <c r="C284" s="63"/>
      <c r="D284" s="63"/>
      <c r="E284" s="63"/>
      <c r="F284" s="63"/>
      <c r="G284" s="63"/>
      <c r="H284" s="63"/>
      <c r="I284" s="63"/>
      <c r="J284" s="63"/>
      <c r="K284" s="63"/>
    </row>
    <row r="285" spans="1:11" ht="15">
      <c r="A285" s="63"/>
      <c r="B285" s="63"/>
      <c r="C285" s="63"/>
      <c r="D285" s="63"/>
      <c r="E285" s="63"/>
      <c r="F285" s="63"/>
      <c r="G285" s="63"/>
      <c r="H285" s="63"/>
      <c r="I285" s="63"/>
      <c r="J285" s="63"/>
      <c r="K285" s="63"/>
    </row>
    <row r="286" spans="1:11" ht="15">
      <c r="A286" s="63"/>
      <c r="B286" s="63"/>
      <c r="C286" s="63"/>
      <c r="D286" s="63"/>
      <c r="E286" s="63"/>
      <c r="F286" s="63"/>
      <c r="G286" s="63"/>
      <c r="H286" s="63"/>
      <c r="I286" s="63"/>
      <c r="J286" s="63"/>
      <c r="K286" s="63"/>
    </row>
    <row r="287" spans="1:11" ht="15">
      <c r="A287" s="63"/>
      <c r="B287" s="63"/>
      <c r="C287" s="63"/>
      <c r="D287" s="63"/>
      <c r="E287" s="63"/>
      <c r="F287" s="63"/>
      <c r="G287" s="63"/>
      <c r="H287" s="63"/>
      <c r="I287" s="63"/>
      <c r="J287" s="63"/>
      <c r="K287" s="63"/>
    </row>
    <row r="288" spans="1:11" ht="15">
      <c r="A288" s="63"/>
      <c r="B288" s="63"/>
      <c r="C288" s="63"/>
      <c r="D288" s="63"/>
      <c r="E288" s="63"/>
      <c r="F288" s="63"/>
      <c r="G288" s="63"/>
      <c r="H288" s="63"/>
      <c r="I288" s="63"/>
      <c r="J288" s="63"/>
      <c r="K288" s="63"/>
    </row>
    <row r="289" spans="1:11" ht="15">
      <c r="A289" s="63"/>
      <c r="B289" s="63"/>
      <c r="C289" s="63"/>
      <c r="D289" s="63"/>
      <c r="E289" s="63"/>
      <c r="F289" s="63"/>
      <c r="G289" s="63"/>
      <c r="H289" s="63"/>
      <c r="I289" s="63"/>
      <c r="J289" s="63"/>
      <c r="K289" s="63"/>
    </row>
    <row r="290" spans="1:11" ht="15">
      <c r="A290" s="63"/>
      <c r="B290" s="63"/>
      <c r="C290" s="63"/>
      <c r="D290" s="63"/>
      <c r="E290" s="63"/>
      <c r="F290" s="63"/>
      <c r="G290" s="63"/>
      <c r="H290" s="63"/>
      <c r="I290" s="63"/>
      <c r="J290" s="63"/>
      <c r="K290" s="63"/>
    </row>
  </sheetData>
  <sheetProtection sheet="1" objects="1" scenarios="1" selectLockedCells="1" selectUnlockedCells="1"/>
  <mergeCells count="184">
    <mergeCell ref="AN9:AN10"/>
    <mergeCell ref="AN11:AN21"/>
    <mergeCell ref="AM12:AM21"/>
    <mergeCell ref="AD29:AD33"/>
    <mergeCell ref="AI29:AI33"/>
    <mergeCell ref="AO9:AO10"/>
    <mergeCell ref="AO11:AO21"/>
    <mergeCell ref="AF9:AF10"/>
    <mergeCell ref="AH9:AH10"/>
    <mergeCell ref="AI9:AI10"/>
    <mergeCell ref="AB6:AB9"/>
    <mergeCell ref="AC6:AC9"/>
    <mergeCell ref="AD6:AM8"/>
    <mergeCell ref="A2:J2"/>
    <mergeCell ref="AQ2:AT2"/>
    <mergeCell ref="A3:B3"/>
    <mergeCell ref="E3:J3"/>
    <mergeCell ref="AP3:AP28"/>
    <mergeCell ref="AQ3:AT4"/>
    <mergeCell ref="N9:N10"/>
    <mergeCell ref="T6:T10"/>
    <mergeCell ref="E6:E7"/>
    <mergeCell ref="F6:G6"/>
    <mergeCell ref="H6:H7"/>
    <mergeCell ref="I6:J7"/>
    <mergeCell ref="A9:F9"/>
    <mergeCell ref="G9:J9"/>
    <mergeCell ref="A8:B8"/>
    <mergeCell ref="I8:J8"/>
    <mergeCell ref="L9:L10"/>
    <mergeCell ref="AX3:AX28"/>
    <mergeCell ref="A4:B4"/>
    <mergeCell ref="E4:J4"/>
    <mergeCell ref="A5:B5"/>
    <mergeCell ref="C5:J5"/>
    <mergeCell ref="A6:B7"/>
    <mergeCell ref="C6:C7"/>
    <mergeCell ref="D6:D7"/>
    <mergeCell ref="V14:V15"/>
    <mergeCell ref="A15:D15"/>
    <mergeCell ref="G15:H15"/>
    <mergeCell ref="I15:J15"/>
    <mergeCell ref="I13:J13"/>
    <mergeCell ref="A14:D14"/>
    <mergeCell ref="E14:F14"/>
    <mergeCell ref="G14:H14"/>
    <mergeCell ref="Y6:Y10"/>
    <mergeCell ref="Z6:Z10"/>
    <mergeCell ref="U6:V10"/>
    <mergeCell ref="AG9:AG10"/>
    <mergeCell ref="M9:M10"/>
    <mergeCell ref="AA6:AA10"/>
    <mergeCell ref="AD9:AD10"/>
    <mergeCell ref="AE9:AE10"/>
    <mergeCell ref="O9:O10"/>
    <mergeCell ref="P9:P10"/>
    <mergeCell ref="AJ9:AJ10"/>
    <mergeCell ref="AK9:AK10"/>
    <mergeCell ref="AL9:AL10"/>
    <mergeCell ref="AM9:AM10"/>
    <mergeCell ref="A10:D10"/>
    <mergeCell ref="E10:F10"/>
    <mergeCell ref="G10:H10"/>
    <mergeCell ref="I10:J10"/>
    <mergeCell ref="R9:R10"/>
    <mergeCell ref="W6:X10"/>
    <mergeCell ref="A11:D11"/>
    <mergeCell ref="E11:F11"/>
    <mergeCell ref="G11:H11"/>
    <mergeCell ref="I11:J11"/>
    <mergeCell ref="V11:V12"/>
    <mergeCell ref="A16:D16"/>
    <mergeCell ref="E16:F16"/>
    <mergeCell ref="G16:H16"/>
    <mergeCell ref="I16:J16"/>
    <mergeCell ref="E15:F15"/>
    <mergeCell ref="A17:D17"/>
    <mergeCell ref="E17:F17"/>
    <mergeCell ref="G17:H17"/>
    <mergeCell ref="I17:J17"/>
    <mergeCell ref="AG11:AG21"/>
    <mergeCell ref="AH11:AH21"/>
    <mergeCell ref="V17:V21"/>
    <mergeCell ref="A18:D18"/>
    <mergeCell ref="E18:F18"/>
    <mergeCell ref="G18:H18"/>
    <mergeCell ref="AI11:AI21"/>
    <mergeCell ref="AJ11:AJ21"/>
    <mergeCell ref="AK11:AK21"/>
    <mergeCell ref="W11:W21"/>
    <mergeCell ref="X11:X21"/>
    <mergeCell ref="Z11:Z21"/>
    <mergeCell ref="AD11:AD21"/>
    <mergeCell ref="AE11:AE21"/>
    <mergeCell ref="AB19:AB22"/>
    <mergeCell ref="AC19:AC22"/>
    <mergeCell ref="AL11:AL21"/>
    <mergeCell ref="A12:D12"/>
    <mergeCell ref="E12:F12"/>
    <mergeCell ref="G12:H12"/>
    <mergeCell ref="I12:J12"/>
    <mergeCell ref="AB12:AB16"/>
    <mergeCell ref="A13:D13"/>
    <mergeCell ref="E13:F13"/>
    <mergeCell ref="G13:H13"/>
    <mergeCell ref="AF11:AF21"/>
    <mergeCell ref="I18:J18"/>
    <mergeCell ref="A19:D19"/>
    <mergeCell ref="E19:F19"/>
    <mergeCell ref="G19:H19"/>
    <mergeCell ref="I19:J19"/>
    <mergeCell ref="A20:D20"/>
    <mergeCell ref="A26:B26"/>
    <mergeCell ref="C26:D26"/>
    <mergeCell ref="I14:J14"/>
    <mergeCell ref="E20:F20"/>
    <mergeCell ref="G20:H20"/>
    <mergeCell ref="I20:J20"/>
    <mergeCell ref="A21:D21"/>
    <mergeCell ref="E21:F21"/>
    <mergeCell ref="G21:H21"/>
    <mergeCell ref="I21:J21"/>
    <mergeCell ref="A22:D22"/>
    <mergeCell ref="E22:F22"/>
    <mergeCell ref="G22:H22"/>
    <mergeCell ref="I22:J22"/>
    <mergeCell ref="Y22:Z22"/>
    <mergeCell ref="AD22:AE22"/>
    <mergeCell ref="AJ23:AJ28"/>
    <mergeCell ref="AK23:AK28"/>
    <mergeCell ref="AF22:AG22"/>
    <mergeCell ref="A23:B23"/>
    <mergeCell ref="C23:D23"/>
    <mergeCell ref="E23:F23"/>
    <mergeCell ref="G23:H23"/>
    <mergeCell ref="I23:J23"/>
    <mergeCell ref="V23:V28"/>
    <mergeCell ref="W23:W28"/>
    <mergeCell ref="E26:F26"/>
    <mergeCell ref="G26:H26"/>
    <mergeCell ref="I26:J26"/>
    <mergeCell ref="AB24:AB26"/>
    <mergeCell ref="AC24:AC26"/>
    <mergeCell ref="AB27:AB28"/>
    <mergeCell ref="AC27:AC28"/>
    <mergeCell ref="X23:X28"/>
    <mergeCell ref="Z23:Z28"/>
    <mergeCell ref="G25:H25"/>
    <mergeCell ref="A24:B24"/>
    <mergeCell ref="C24:D24"/>
    <mergeCell ref="E24:F24"/>
    <mergeCell ref="G24:H24"/>
    <mergeCell ref="I24:J24"/>
    <mergeCell ref="A25:B25"/>
    <mergeCell ref="C25:D25"/>
    <mergeCell ref="E25:F25"/>
    <mergeCell ref="I25:J25"/>
    <mergeCell ref="I27:J27"/>
    <mergeCell ref="AQ27:AT28"/>
    <mergeCell ref="AU3:AU28"/>
    <mergeCell ref="AW3:AW4"/>
    <mergeCell ref="AL23:AL28"/>
    <mergeCell ref="AM23:AM28"/>
    <mergeCell ref="AD23:AE28"/>
    <mergeCell ref="AF23:AG28"/>
    <mergeCell ref="AH23:AH28"/>
    <mergeCell ref="AI23:AI28"/>
    <mergeCell ref="AW27:AW28"/>
    <mergeCell ref="A28:B28"/>
    <mergeCell ref="C28:D28"/>
    <mergeCell ref="E28:F28"/>
    <mergeCell ref="G28:H28"/>
    <mergeCell ref="I28:J28"/>
    <mergeCell ref="A27:B27"/>
    <mergeCell ref="C27:D27"/>
    <mergeCell ref="E27:F27"/>
    <mergeCell ref="G27:H27"/>
    <mergeCell ref="AP34:AU35"/>
    <mergeCell ref="AP29:AP30"/>
    <mergeCell ref="AQ29:AT29"/>
    <mergeCell ref="AU29:AU30"/>
    <mergeCell ref="AQ30:AT31"/>
    <mergeCell ref="AP31:AP32"/>
    <mergeCell ref="AU31:AU32"/>
  </mergeCells>
  <conditionalFormatting sqref="AQ7:AT8 AQ19:AT20 AQ23:AT24">
    <cfRule type="expression" priority="13" dxfId="5">
      <formula>$H$8=5</formula>
    </cfRule>
  </conditionalFormatting>
  <conditionalFormatting sqref="AQ11:AT12">
    <cfRule type="expression" priority="11" dxfId="5">
      <formula>$H$8=5</formula>
    </cfRule>
    <cfRule type="expression" priority="12" dxfId="10">
      <formula>$H$8=5</formula>
    </cfRule>
  </conditionalFormatting>
  <conditionalFormatting sqref="AQ15:AT16">
    <cfRule type="expression" priority="6" dxfId="5">
      <formula>$H$8=1</formula>
    </cfRule>
    <cfRule type="expression" priority="10" dxfId="5">
      <formula>$H$8=5</formula>
    </cfRule>
  </conditionalFormatting>
  <conditionalFormatting sqref="AQ8:AT9 AQ13:AT14 AQ18:AT19 AQ22:AT23">
    <cfRule type="expression" priority="9" dxfId="5">
      <formula>$H$8=4</formula>
    </cfRule>
  </conditionalFormatting>
  <conditionalFormatting sqref="AQ9:AT10 AQ15:AT16 AQ21:AT22">
    <cfRule type="expression" priority="8" dxfId="5">
      <formula>$H$8=3</formula>
    </cfRule>
  </conditionalFormatting>
  <conditionalFormatting sqref="AQ11:AT12 AQ19:AT20">
    <cfRule type="expression" priority="7" dxfId="5">
      <formula>$H$8=2</formula>
    </cfRule>
  </conditionalFormatting>
  <conditionalFormatting sqref="AQ17:AT17 AQ15:AT15">
    <cfRule type="expression" priority="5" dxfId="130">
      <formula>$H$8=1</formula>
    </cfRule>
  </conditionalFormatting>
  <conditionalFormatting sqref="AQ11:AT11 AQ13:AT13 AQ19:AT19 AQ21:AT21">
    <cfRule type="expression" priority="4" dxfId="130">
      <formula>$H$8=2</formula>
    </cfRule>
  </conditionalFormatting>
  <conditionalFormatting sqref="AQ9:AT9 AQ11:AT11 AQ15:AT15 AQ17:AT17 AQ21:AT21 AQ23:AT23">
    <cfRule type="expression" priority="3" dxfId="130">
      <formula>$H$8=3</formula>
    </cfRule>
  </conditionalFormatting>
  <conditionalFormatting sqref="AQ8:AT8 AQ10:AT10 AQ13:AT13 AQ15:AT15 AQ18:AT18 AQ20:AT20 AQ22:AT22 AQ24:AT24">
    <cfRule type="expression" priority="2" dxfId="130">
      <formula>$H$8=4</formula>
    </cfRule>
  </conditionalFormatting>
  <conditionalFormatting sqref="AQ7:AT7 AQ9:AT9 AQ11:AT11 AQ13:AT13 AQ15:AT15 AQ17:AT17 AQ19:AT19 AQ21:AT21 AQ23:AT23 AQ25:AT25">
    <cfRule type="expression" priority="1" dxfId="0">
      <formula>$H$8=5</formula>
    </cfRule>
  </conditionalFormatting>
  <dataValidations count="11">
    <dataValidation allowBlank="1" showInputMessage="1" showErrorMessage="1" prompt="Выбирите цвет материала" sqref="C5"/>
    <dataValidation allowBlank="1" showInputMessage="1" showErrorMessage="1" prompt="Выбирите материал наполнения" sqref="I8"/>
    <dataValidation type="whole" showInputMessage="1" showErrorMessage="1" prompt="Добустимые значения:     0, 1, 2, 3, 4, 5." errorTitle="Не допостимое значение" error="Введенное значение не соответствует диапазону: 0, 1, 2, 3, 4, 5." sqref="H8">
      <formula1>0</formula1>
      <formula2>5</formula2>
    </dataValidation>
    <dataValidation allowBlank="1" showInputMessage="1" showErrorMessage="1" promptTitle="Внимание ! ! !" prompt="Номер заказа заполняется при оформлении заказа в магазине." sqref="C3"/>
    <dataValidation allowBlank="1" showInputMessage="1" showErrorMessage="1" prompt="Укажите ваши Ф.И.О. в именительном падеже" sqref="E3"/>
    <dataValidation allowBlank="1" showInputMessage="1" showErrorMessage="1" prompt="Укажите ваш контактный телефон" sqref="E4:K4"/>
    <dataValidation errorStyle="information" type="whole" allowBlank="1" showInputMessage="1" showErrorMessage="1" prompt="ШИРИНА&#10;Минимальное значение: 296&#10;Максимальное значение: 2800" error="Минимальное значение: 296&#10;Максимальное значение: 2800&#10;&#10;Фасады, без наполнения,чей размер менее 296 мм расчитываются ниже! ! !&#10;Фасады размер которых превышает 2800 мм НЕ  ИЗГОТАВЛИВАЕМ ! ! !" sqref="D8">
      <formula1>296</formula1>
      <formula2>2800</formula2>
    </dataValidation>
    <dataValidation errorStyle="information" type="whole" allowBlank="1" showInputMessage="1" showErrorMessage="1" prompt="ДЛИНА&#10;Минимальное значение: 296&#10;Максимальное значение: 2800" errorTitle="Внимание ! ! !" error="Минимальное значение: 296&#10;Максимальное значение: 2800&#10;&#10;Фасады, без наполнения,чей размер менее 296 мм расчитываются ниже! ! !&#10;Фасады размер которых превышает 2800 мм НЕ  ИЗГОТАВЛИВАЕМ ! ! !" sqref="C8">
      <formula1>296</formula1>
      <formula2>2800</formula2>
    </dataValidation>
    <dataValidation allowBlank="1" showInputMessage="1" showErrorMessage="1" prompt="Количество фасадов" sqref="E8"/>
    <dataValidation allowBlank="1" showInputMessage="1" showErrorMessage="1" prompt="Количество петель по длине:&#10;По умолчанию - 100 мм от крайней верхней и нижней точки фасада&#10;НО НЕ МЕНЕЕ 100 мм от крайний верхней и нижний точки фасада ! ! !" sqref="F8"/>
    <dataValidation allowBlank="1" showInputMessage="1" showErrorMessage="1" prompt="Количество петель по ширине:&#10;По умолчанию - 100 мм от крайней верхней и нижней точки фасада&#10;НО НЕ МЕНЕЕ 100 мм от крайний верхней и нижний точки фасада ! ! !" sqref="G8"/>
  </dataValidation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"/>
  <dimension ref="A1:AZ290"/>
  <sheetViews>
    <sheetView zoomScale="55" zoomScaleNormal="55" zoomScalePageLayoutView="0" workbookViewId="0" topLeftCell="A1">
      <selection activeCell="Y23" sqref="Y23"/>
    </sheetView>
  </sheetViews>
  <sheetFormatPr defaultColWidth="9.140625" defaultRowHeight="15"/>
  <cols>
    <col min="1" max="2" width="5.7109375" style="1" customWidth="1"/>
    <col min="3" max="3" width="14.00390625" style="1" customWidth="1"/>
    <col min="4" max="8" width="10.7109375" style="1" customWidth="1"/>
    <col min="9" max="11" width="9.7109375" style="1" customWidth="1"/>
    <col min="12" max="12" width="35.8515625" style="1" customWidth="1"/>
    <col min="13" max="13" width="36.00390625" style="1" customWidth="1"/>
    <col min="14" max="14" width="44.57421875" style="1" customWidth="1"/>
    <col min="15" max="15" width="34.421875" style="1" customWidth="1"/>
    <col min="16" max="18" width="14.8515625" style="1" customWidth="1"/>
    <col min="19" max="19" width="12.140625" style="1" customWidth="1"/>
    <col min="20" max="20" width="20.140625" style="1" customWidth="1"/>
    <col min="21" max="24" width="21.421875" style="1" customWidth="1"/>
    <col min="25" max="26" width="20.421875" style="1" customWidth="1"/>
    <col min="27" max="27" width="26.00390625" style="1" customWidth="1"/>
    <col min="28" max="28" width="21.140625" style="1" customWidth="1"/>
    <col min="29" max="29" width="17.140625" style="1" customWidth="1"/>
    <col min="30" max="30" width="21.00390625" style="1" customWidth="1"/>
    <col min="31" max="31" width="20.7109375" style="1" customWidth="1"/>
    <col min="32" max="33" width="17.140625" style="1" customWidth="1"/>
    <col min="34" max="34" width="26.421875" style="1" customWidth="1"/>
    <col min="35" max="35" width="18.421875" style="1" customWidth="1"/>
    <col min="36" max="36" width="25.8515625" style="1" customWidth="1"/>
    <col min="37" max="37" width="18.421875" style="1" customWidth="1"/>
    <col min="38" max="38" width="42.57421875" style="1" customWidth="1"/>
    <col min="39" max="39" width="34.7109375" style="1" customWidth="1"/>
    <col min="40" max="40" width="12.140625" style="1" customWidth="1"/>
    <col min="41" max="41" width="25.00390625" style="1" customWidth="1"/>
    <col min="42" max="42" width="9.7109375" style="1" customWidth="1"/>
    <col min="43" max="46" width="9.140625" style="1" customWidth="1"/>
    <col min="47" max="47" width="9.7109375" style="1" customWidth="1"/>
    <col min="48" max="48" width="4.28125" style="1" customWidth="1"/>
    <col min="49" max="49" width="14.57421875" style="1" customWidth="1"/>
    <col min="50" max="50" width="15.57421875" style="1" customWidth="1"/>
    <col min="51" max="51" width="9.140625" style="1" hidden="1" customWidth="1"/>
    <col min="52" max="53" width="0" style="1" hidden="1" customWidth="1"/>
    <col min="54" max="16384" width="9.140625" style="1" customWidth="1"/>
  </cols>
  <sheetData>
    <row r="1" spans="1:11" ht="6" customHeight="1" thickBo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46" ht="64.5" customHeight="1" thickBot="1">
      <c r="A2" s="270" t="s">
        <v>133</v>
      </c>
      <c r="B2" s="270"/>
      <c r="C2" s="270"/>
      <c r="D2" s="270"/>
      <c r="E2" s="270"/>
      <c r="F2" s="270"/>
      <c r="G2" s="270"/>
      <c r="H2" s="270"/>
      <c r="I2" s="270"/>
      <c r="J2" s="270"/>
      <c r="K2" s="31"/>
      <c r="L2" s="31"/>
      <c r="M2" s="31"/>
      <c r="N2" s="31"/>
      <c r="O2" s="31"/>
      <c r="P2" s="31"/>
      <c r="Q2" s="31"/>
      <c r="R2" s="31"/>
      <c r="S2" s="31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Q2" s="239"/>
      <c r="AR2" s="239"/>
      <c r="AS2" s="239"/>
      <c r="AT2" s="239"/>
    </row>
    <row r="3" spans="1:50" ht="22.5" customHeight="1" thickBot="1">
      <c r="A3" s="266" t="s">
        <v>45</v>
      </c>
      <c r="B3" s="266"/>
      <c r="C3" s="28">
        <f>'БЛАНК ЗАКАЗА'!C3</f>
        <v>0</v>
      </c>
      <c r="D3" s="28" t="s">
        <v>0</v>
      </c>
      <c r="E3" s="266">
        <f>'БЛАНК ЗАКАЗА'!E3:J3</f>
        <v>0</v>
      </c>
      <c r="F3" s="266"/>
      <c r="G3" s="266"/>
      <c r="H3" s="266"/>
      <c r="I3" s="266"/>
      <c r="J3" s="266"/>
      <c r="K3" s="31"/>
      <c r="L3" s="31"/>
      <c r="M3" s="31"/>
      <c r="N3" s="31"/>
      <c r="O3" s="31"/>
      <c r="P3" s="31"/>
      <c r="Q3" s="31"/>
      <c r="R3" s="31"/>
      <c r="S3" s="31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P3" s="284"/>
      <c r="AQ3" s="288"/>
      <c r="AR3" s="288"/>
      <c r="AS3" s="288"/>
      <c r="AT3" s="289"/>
      <c r="AU3" s="287"/>
      <c r="AV3" s="33"/>
      <c r="AW3" s="259">
        <v>100</v>
      </c>
      <c r="AX3" s="279">
        <f>C8</f>
        <v>0</v>
      </c>
    </row>
    <row r="4" spans="1:50" ht="22.5" customHeight="1" thickBot="1">
      <c r="A4" s="266" t="s">
        <v>46</v>
      </c>
      <c r="B4" s="266"/>
      <c r="C4" s="15">
        <f>'БЛАНК ЗАКАЗА'!C4</f>
        <v>0</v>
      </c>
      <c r="D4" s="28" t="s">
        <v>1</v>
      </c>
      <c r="E4" s="266">
        <f>'БЛАНК ЗАКАЗА'!E4:J4</f>
        <v>0</v>
      </c>
      <c r="F4" s="266"/>
      <c r="G4" s="266"/>
      <c r="H4" s="266"/>
      <c r="I4" s="266"/>
      <c r="J4" s="266"/>
      <c r="K4" s="31"/>
      <c r="L4" s="31"/>
      <c r="M4" s="31"/>
      <c r="N4" s="31"/>
      <c r="O4" s="31"/>
      <c r="P4" s="31"/>
      <c r="Q4" s="31"/>
      <c r="R4" s="31"/>
      <c r="S4" s="31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P4" s="285"/>
      <c r="AQ4" s="290"/>
      <c r="AR4" s="290"/>
      <c r="AS4" s="290"/>
      <c r="AT4" s="291"/>
      <c r="AU4" s="287"/>
      <c r="AV4" s="34"/>
      <c r="AW4" s="260"/>
      <c r="AX4" s="280"/>
    </row>
    <row r="5" spans="1:50" ht="22.5" customHeight="1" thickBot="1">
      <c r="A5" s="266" t="s">
        <v>47</v>
      </c>
      <c r="B5" s="266"/>
      <c r="C5" s="266" t="str">
        <f>'БЛАНК ЗАКАЗА'!C5:J5</f>
        <v>ЛДСП Дуб Гладстоун серо-бежевый</v>
      </c>
      <c r="D5" s="266"/>
      <c r="E5" s="266"/>
      <c r="F5" s="266"/>
      <c r="G5" s="266"/>
      <c r="H5" s="266"/>
      <c r="I5" s="266"/>
      <c r="J5" s="266"/>
      <c r="K5" s="31"/>
      <c r="L5" s="31"/>
      <c r="M5" s="31"/>
      <c r="N5" s="31"/>
      <c r="O5" s="31"/>
      <c r="P5" s="31"/>
      <c r="Q5" s="31"/>
      <c r="R5" s="31"/>
      <c r="S5" s="31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P5" s="285"/>
      <c r="AQ5" s="35"/>
      <c r="AR5" s="35"/>
      <c r="AS5" s="35"/>
      <c r="AT5" s="35"/>
      <c r="AU5" s="287"/>
      <c r="AV5" s="36"/>
      <c r="AW5" s="37"/>
      <c r="AX5" s="281"/>
    </row>
    <row r="6" spans="1:51" ht="22.5" customHeight="1" thickBot="1">
      <c r="A6" s="266" t="s">
        <v>2</v>
      </c>
      <c r="B6" s="266"/>
      <c r="C6" s="270" t="s">
        <v>97</v>
      </c>
      <c r="D6" s="270" t="s">
        <v>100</v>
      </c>
      <c r="E6" s="270" t="s">
        <v>9</v>
      </c>
      <c r="F6" s="270" t="s">
        <v>20</v>
      </c>
      <c r="G6" s="270"/>
      <c r="H6" s="219" t="s">
        <v>101</v>
      </c>
      <c r="I6" s="270" t="s">
        <v>35</v>
      </c>
      <c r="J6" s="270"/>
      <c r="K6" s="31"/>
      <c r="L6" s="31"/>
      <c r="M6" s="31"/>
      <c r="N6" s="31"/>
      <c r="O6" s="31"/>
      <c r="P6" s="31"/>
      <c r="Q6" s="31"/>
      <c r="R6" s="31"/>
      <c r="S6" s="31"/>
      <c r="T6" s="247" t="s">
        <v>74</v>
      </c>
      <c r="U6" s="303" t="s">
        <v>75</v>
      </c>
      <c r="V6" s="304"/>
      <c r="W6" s="233" t="s">
        <v>80</v>
      </c>
      <c r="X6" s="234"/>
      <c r="Y6" s="232" t="s">
        <v>76</v>
      </c>
      <c r="Z6" s="240" t="s">
        <v>82</v>
      </c>
      <c r="AA6" s="261" t="s">
        <v>83</v>
      </c>
      <c r="AB6" s="295" t="s">
        <v>26</v>
      </c>
      <c r="AC6" s="296" t="s">
        <v>27</v>
      </c>
      <c r="AD6" s="294" t="s">
        <v>30</v>
      </c>
      <c r="AE6" s="294"/>
      <c r="AF6" s="294"/>
      <c r="AG6" s="294"/>
      <c r="AH6" s="294"/>
      <c r="AI6" s="294"/>
      <c r="AJ6" s="294"/>
      <c r="AK6" s="294"/>
      <c r="AL6" s="294"/>
      <c r="AM6" s="294"/>
      <c r="AN6" s="38"/>
      <c r="AP6" s="285"/>
      <c r="AQ6" s="35"/>
      <c r="AR6" s="35"/>
      <c r="AS6" s="35"/>
      <c r="AT6" s="35"/>
      <c r="AU6" s="287"/>
      <c r="AV6" s="36"/>
      <c r="AW6" s="37"/>
      <c r="AX6" s="281"/>
      <c r="AY6" s="39"/>
    </row>
    <row r="7" spans="1:51" ht="22.5" customHeight="1" thickBot="1">
      <c r="A7" s="266"/>
      <c r="B7" s="266"/>
      <c r="C7" s="270"/>
      <c r="D7" s="270"/>
      <c r="E7" s="270"/>
      <c r="F7" s="29" t="s">
        <v>58</v>
      </c>
      <c r="G7" s="30" t="s">
        <v>8</v>
      </c>
      <c r="H7" s="219"/>
      <c r="I7" s="270"/>
      <c r="J7" s="270"/>
      <c r="K7" s="31"/>
      <c r="L7" s="31">
        <f>IF(G11=0,0,G11+10)</f>
        <v>0</v>
      </c>
      <c r="M7" s="31"/>
      <c r="N7" s="31"/>
      <c r="O7" s="31"/>
      <c r="P7" s="31"/>
      <c r="Q7" s="31"/>
      <c r="R7" s="31"/>
      <c r="S7" s="31"/>
      <c r="T7" s="248"/>
      <c r="U7" s="305"/>
      <c r="V7" s="306"/>
      <c r="W7" s="235"/>
      <c r="X7" s="236"/>
      <c r="Y7" s="232"/>
      <c r="Z7" s="241"/>
      <c r="AA7" s="262"/>
      <c r="AB7" s="295"/>
      <c r="AC7" s="296"/>
      <c r="AD7" s="294"/>
      <c r="AE7" s="294"/>
      <c r="AF7" s="294"/>
      <c r="AG7" s="294"/>
      <c r="AH7" s="294"/>
      <c r="AI7" s="294"/>
      <c r="AJ7" s="294"/>
      <c r="AK7" s="294"/>
      <c r="AL7" s="294"/>
      <c r="AM7" s="294"/>
      <c r="AN7" s="38"/>
      <c r="AO7" s="40"/>
      <c r="AP7" s="285"/>
      <c r="AQ7" s="35"/>
      <c r="AR7" s="35"/>
      <c r="AS7" s="35"/>
      <c r="AT7" s="35"/>
      <c r="AU7" s="287"/>
      <c r="AV7" s="41"/>
      <c r="AW7" s="42"/>
      <c r="AX7" s="281"/>
      <c r="AY7" s="39"/>
    </row>
    <row r="8" spans="1:50" ht="22.5" customHeight="1" thickBot="1">
      <c r="A8" s="266">
        <v>7</v>
      </c>
      <c r="B8" s="266"/>
      <c r="C8" s="28">
        <f>'БЛАНК ЗАКАЗА'!C14</f>
        <v>0</v>
      </c>
      <c r="D8" s="28">
        <f>'БЛАНК ЗАКАЗА'!D14</f>
        <v>0</v>
      </c>
      <c r="E8" s="28">
        <f>'БЛАНК ЗАКАЗА'!E14</f>
        <v>0</v>
      </c>
      <c r="F8" s="28">
        <f>'БЛАНК ЗАКАЗА'!F14</f>
        <v>0</v>
      </c>
      <c r="G8" s="28">
        <f>'БЛАНК ЗАКАЗА'!G14</f>
        <v>0</v>
      </c>
      <c r="H8" s="28">
        <f>'БЛАНК ЗАКАЗА'!H14</f>
        <v>0</v>
      </c>
      <c r="I8" s="266" t="str">
        <f>'БЛАНК ЗАКАЗА'!I14:J14</f>
        <v>ДСП 8 мм</v>
      </c>
      <c r="J8" s="266"/>
      <c r="K8" s="31"/>
      <c r="L8" s="31">
        <f>IF(I12=0,0,I12+5)</f>
        <v>0</v>
      </c>
      <c r="M8" s="31">
        <f>IF(G14=0,0,G14+5)</f>
        <v>0</v>
      </c>
      <c r="N8" s="31"/>
      <c r="O8" s="31"/>
      <c r="P8" s="31"/>
      <c r="Q8" s="31"/>
      <c r="R8" s="31"/>
      <c r="S8" s="31"/>
      <c r="T8" s="248"/>
      <c r="U8" s="305"/>
      <c r="V8" s="306"/>
      <c r="W8" s="235"/>
      <c r="X8" s="236"/>
      <c r="Y8" s="232"/>
      <c r="Z8" s="241"/>
      <c r="AA8" s="262"/>
      <c r="AB8" s="295"/>
      <c r="AC8" s="296"/>
      <c r="AD8" s="294"/>
      <c r="AE8" s="294"/>
      <c r="AF8" s="294"/>
      <c r="AG8" s="294"/>
      <c r="AH8" s="294"/>
      <c r="AI8" s="294"/>
      <c r="AJ8" s="294"/>
      <c r="AK8" s="294"/>
      <c r="AL8" s="294"/>
      <c r="AM8" s="294"/>
      <c r="AN8" s="32"/>
      <c r="AO8" s="43"/>
      <c r="AP8" s="285"/>
      <c r="AQ8" s="35"/>
      <c r="AR8" s="35"/>
      <c r="AS8" s="35"/>
      <c r="AT8" s="35"/>
      <c r="AU8" s="287"/>
      <c r="AV8" s="41"/>
      <c r="AW8" s="42"/>
      <c r="AX8" s="281"/>
    </row>
    <row r="9" spans="1:50" ht="22.5" customHeight="1" thickBot="1">
      <c r="A9" s="256" t="s">
        <v>66</v>
      </c>
      <c r="B9" s="258"/>
      <c r="C9" s="258"/>
      <c r="D9" s="258"/>
      <c r="E9" s="258"/>
      <c r="F9" s="258"/>
      <c r="G9" s="267" t="s">
        <v>67</v>
      </c>
      <c r="H9" s="267"/>
      <c r="I9" s="267"/>
      <c r="J9" s="267"/>
      <c r="K9" s="31"/>
      <c r="L9" s="253" t="s">
        <v>107</v>
      </c>
      <c r="M9" s="253" t="s">
        <v>108</v>
      </c>
      <c r="N9" s="253" t="s">
        <v>109</v>
      </c>
      <c r="O9" s="253" t="s">
        <v>110</v>
      </c>
      <c r="P9" s="254" t="s">
        <v>111</v>
      </c>
      <c r="R9" s="254" t="s">
        <v>112</v>
      </c>
      <c r="S9" s="31"/>
      <c r="T9" s="248"/>
      <c r="U9" s="305"/>
      <c r="V9" s="306"/>
      <c r="W9" s="235"/>
      <c r="X9" s="236"/>
      <c r="Y9" s="232"/>
      <c r="Z9" s="241"/>
      <c r="AA9" s="262"/>
      <c r="AB9" s="295"/>
      <c r="AC9" s="296"/>
      <c r="AD9" s="231" t="s">
        <v>78</v>
      </c>
      <c r="AE9" s="231" t="s">
        <v>165</v>
      </c>
      <c r="AF9" s="231" t="s">
        <v>13</v>
      </c>
      <c r="AG9" s="231" t="s">
        <v>14</v>
      </c>
      <c r="AH9" s="231" t="s">
        <v>16</v>
      </c>
      <c r="AI9" s="231" t="s">
        <v>31</v>
      </c>
      <c r="AJ9" s="231" t="s">
        <v>18</v>
      </c>
      <c r="AK9" s="231" t="s">
        <v>32</v>
      </c>
      <c r="AL9" s="231" t="s">
        <v>33</v>
      </c>
      <c r="AM9" s="231" t="s">
        <v>77</v>
      </c>
      <c r="AN9" s="243" t="s">
        <v>164</v>
      </c>
      <c r="AO9" s="321" t="s">
        <v>166</v>
      </c>
      <c r="AP9" s="285"/>
      <c r="AQ9" s="35"/>
      <c r="AR9" s="35"/>
      <c r="AS9" s="35"/>
      <c r="AT9" s="35"/>
      <c r="AU9" s="287"/>
      <c r="AV9" s="36"/>
      <c r="AW9" s="37"/>
      <c r="AX9" s="281"/>
    </row>
    <row r="10" spans="1:50" ht="22.5" customHeight="1" thickBot="1">
      <c r="A10" s="256"/>
      <c r="B10" s="258"/>
      <c r="C10" s="258"/>
      <c r="D10" s="257"/>
      <c r="E10" s="256" t="s">
        <v>65</v>
      </c>
      <c r="F10" s="258"/>
      <c r="G10" s="265" t="s">
        <v>97</v>
      </c>
      <c r="H10" s="265"/>
      <c r="I10" s="265" t="s">
        <v>98</v>
      </c>
      <c r="J10" s="265"/>
      <c r="K10" s="31"/>
      <c r="L10" s="253"/>
      <c r="M10" s="253"/>
      <c r="N10" s="253"/>
      <c r="O10" s="253"/>
      <c r="P10" s="255"/>
      <c r="R10" s="255"/>
      <c r="S10" s="31"/>
      <c r="T10" s="249"/>
      <c r="U10" s="307"/>
      <c r="V10" s="308"/>
      <c r="W10" s="237"/>
      <c r="X10" s="238"/>
      <c r="Y10" s="232"/>
      <c r="Z10" s="242"/>
      <c r="AA10" s="263"/>
      <c r="AB10" s="80">
        <f>('№ 7'!E11*'ЦЕНЫ+размеры'!B14)+('№ 7'!H8*4)</f>
        <v>0</v>
      </c>
      <c r="AC10" s="81">
        <f>E8*'ЦЕНЫ+размеры'!B15</f>
        <v>0</v>
      </c>
      <c r="AD10" s="231"/>
      <c r="AE10" s="231"/>
      <c r="AF10" s="231"/>
      <c r="AG10" s="231"/>
      <c r="AH10" s="231"/>
      <c r="AI10" s="231"/>
      <c r="AJ10" s="231"/>
      <c r="AK10" s="231"/>
      <c r="AL10" s="231"/>
      <c r="AM10" s="231"/>
      <c r="AN10" s="243"/>
      <c r="AO10" s="321"/>
      <c r="AP10" s="285"/>
      <c r="AQ10" s="35"/>
      <c r="AR10" s="35"/>
      <c r="AS10" s="35"/>
      <c r="AT10" s="35"/>
      <c r="AU10" s="287"/>
      <c r="AV10" s="36"/>
      <c r="AW10" s="37"/>
      <c r="AX10" s="281"/>
    </row>
    <row r="11" spans="1:50" ht="22.5" customHeight="1" thickBot="1">
      <c r="A11" s="256" t="s">
        <v>88</v>
      </c>
      <c r="B11" s="258"/>
      <c r="C11" s="258"/>
      <c r="D11" s="257"/>
      <c r="E11" s="256">
        <f>E8</f>
        <v>0</v>
      </c>
      <c r="F11" s="258"/>
      <c r="G11" s="267">
        <f>C8</f>
        <v>0</v>
      </c>
      <c r="H11" s="267"/>
      <c r="I11" s="267">
        <f>IF(E8,100,0)</f>
        <v>0</v>
      </c>
      <c r="J11" s="267"/>
      <c r="K11" s="31"/>
      <c r="L11" s="79">
        <f>L7</f>
        <v>0</v>
      </c>
      <c r="M11" s="79">
        <f>M8</f>
        <v>0</v>
      </c>
      <c r="N11" s="79">
        <f>IF(I8='ЦЕНЫ+размеры'!F5,G23,0)</f>
        <v>0</v>
      </c>
      <c r="O11" s="79">
        <f>IF(I8='ЦЕНЫ+размеры'!F6,G23,0)</f>
        <v>0</v>
      </c>
      <c r="P11" s="79" t="e">
        <f>IF(I8='ЦЕНЫ+размеры'!#REF!,G23,0)</f>
        <v>#REF!</v>
      </c>
      <c r="R11" s="79">
        <f>IF(I8='ЦЕНЫ+размеры'!F7,G23,0)</f>
        <v>0</v>
      </c>
      <c r="S11" s="31"/>
      <c r="T11" s="48">
        <f>E11*(ROUNDUP(((((G11*I11)*0.000001)*1.2)),2))</f>
        <v>0</v>
      </c>
      <c r="U11" s="76">
        <f>ROUNDUP(T11*1.2,3)</f>
        <v>0</v>
      </c>
      <c r="V11" s="311">
        <f>ROUNDUP(SUM(U11:U12),3)</f>
        <v>0</v>
      </c>
      <c r="W11" s="233" t="s">
        <v>19</v>
      </c>
      <c r="X11" s="314">
        <f>ROUNDUP(SUM(T14:T15,T11:T12,T17:T21),2)</f>
        <v>0</v>
      </c>
      <c r="Y11" s="50">
        <f>ROUNDUP((((G11+I11)*2)*E11)*0.001,3)</f>
        <v>0</v>
      </c>
      <c r="Z11" s="244">
        <f>ROUNDUP(SUM(Y11:Y12,Y14:Y15,Y17:Y21),2)</f>
        <v>0</v>
      </c>
      <c r="AA11" s="84"/>
      <c r="AB11" s="32"/>
      <c r="AC11" s="32"/>
      <c r="AD11" s="231">
        <f>X11*'ЦЕНЫ+размеры'!B16</f>
        <v>0</v>
      </c>
      <c r="AE11" s="231">
        <f>AA23*'ЦЕНЫ+размеры'!B18</f>
        <v>0</v>
      </c>
      <c r="AF11" s="231">
        <f>AB10*'ЦЕНЫ+размеры'!B19</f>
        <v>0</v>
      </c>
      <c r="AG11" s="231">
        <f>AC10*'ЦЕНЫ+размеры'!B20</f>
        <v>0</v>
      </c>
      <c r="AH11" s="231">
        <f>AA27*'ЦЕНЫ+размеры'!B22</f>
        <v>0</v>
      </c>
      <c r="AI11" s="231">
        <f>IF(W23="ДСП 8 мм",SUM(X11+X23)*'ЦЕНЫ+размеры'!B23,X11*'ЦЕНЫ+размеры'!B23)</f>
        <v>0</v>
      </c>
      <c r="AJ11" s="231">
        <f>(AB10*2)*'ЦЕНЫ+размеры'!B24</f>
        <v>0</v>
      </c>
      <c r="AK11" s="231">
        <f>E8*'ЦЕНЫ+размеры'!B21</f>
        <v>0</v>
      </c>
      <c r="AL11" s="231">
        <f>(E8*F8*'ЦЕНЫ+размеры'!B25)+('№ 1'!E8*'№ 1'!G8*'ЦЕНЫ+размеры'!B25)</f>
        <v>0</v>
      </c>
      <c r="AM11" s="64">
        <f>SUM(AD11:AL21,AN11,AD23,AO11)</f>
        <v>0</v>
      </c>
      <c r="AN11" s="243">
        <f>AA25*'ЦЕНЫ+размеры'!B18</f>
        <v>0</v>
      </c>
      <c r="AO11" s="322">
        <f>IF(W23="Решетка 8 мм",X23*'ЦЕНЫ+размеры'!B23,0)</f>
        <v>0</v>
      </c>
      <c r="AP11" s="285"/>
      <c r="AQ11" s="35"/>
      <c r="AR11" s="35"/>
      <c r="AS11" s="35"/>
      <c r="AT11" s="35"/>
      <c r="AU11" s="287"/>
      <c r="AV11" s="41"/>
      <c r="AW11" s="42"/>
      <c r="AX11" s="281"/>
    </row>
    <row r="12" spans="1:50" ht="22.5" customHeight="1" thickBot="1">
      <c r="A12" s="256" t="s">
        <v>89</v>
      </c>
      <c r="B12" s="258"/>
      <c r="C12" s="258"/>
      <c r="D12" s="257"/>
      <c r="E12" s="256">
        <f>E8</f>
        <v>0</v>
      </c>
      <c r="F12" s="258"/>
      <c r="G12" s="267">
        <f>C8</f>
        <v>0</v>
      </c>
      <c r="H12" s="267"/>
      <c r="I12" s="267">
        <f>IF(E8,100,0)</f>
        <v>0</v>
      </c>
      <c r="J12" s="267"/>
      <c r="K12" s="31"/>
      <c r="L12" s="79">
        <f>L8</f>
        <v>0</v>
      </c>
      <c r="M12" s="79">
        <f>I14</f>
        <v>0</v>
      </c>
      <c r="N12" s="79">
        <f>IF(I8='ЦЕНЫ+размеры'!F5,I23,0)</f>
        <v>0</v>
      </c>
      <c r="O12" s="79">
        <f>IF(I8='ЦЕНЫ+размеры'!F6,I23,0)</f>
        <v>0</v>
      </c>
      <c r="P12" s="79" t="e">
        <f>IF(I8='ЦЕНЫ+размеры'!#REF!,I23,0)</f>
        <v>#REF!</v>
      </c>
      <c r="R12" s="79">
        <f>IF(I8='ЦЕНЫ+размеры'!F7,I23,0)</f>
        <v>0</v>
      </c>
      <c r="S12" s="31"/>
      <c r="T12" s="48">
        <f>E12*(ROUNDUP(((((G12*I12)*0.000001)*1.2)),2))</f>
        <v>0</v>
      </c>
      <c r="U12" s="76">
        <f aca="true" t="shared" si="0" ref="U12:U28">ROUNDUP(T12*1.2,3)</f>
        <v>0</v>
      </c>
      <c r="V12" s="312"/>
      <c r="W12" s="235"/>
      <c r="X12" s="314"/>
      <c r="Y12" s="50">
        <f>ROUNDUP((((G12+I12)*2)*E12)*0.001,3)</f>
        <v>0</v>
      </c>
      <c r="Z12" s="245"/>
      <c r="AA12" s="84">
        <f>Y12*1.5</f>
        <v>0</v>
      </c>
      <c r="AB12" s="247" t="s">
        <v>102</v>
      </c>
      <c r="AC12" s="32"/>
      <c r="AD12" s="231"/>
      <c r="AE12" s="231"/>
      <c r="AF12" s="231"/>
      <c r="AG12" s="231"/>
      <c r="AH12" s="231"/>
      <c r="AI12" s="231"/>
      <c r="AJ12" s="231"/>
      <c r="AK12" s="231"/>
      <c r="AL12" s="231"/>
      <c r="AM12" s="300"/>
      <c r="AN12" s="243"/>
      <c r="AO12" s="322"/>
      <c r="AP12" s="285"/>
      <c r="AQ12" s="35"/>
      <c r="AR12" s="35"/>
      <c r="AS12" s="35"/>
      <c r="AT12" s="35"/>
      <c r="AU12" s="287"/>
      <c r="AV12" s="41"/>
      <c r="AW12" s="42"/>
      <c r="AX12" s="281"/>
    </row>
    <row r="13" spans="1:50" ht="22.5" customHeight="1" thickBot="1">
      <c r="A13" s="256"/>
      <c r="B13" s="258"/>
      <c r="C13" s="258"/>
      <c r="D13" s="257"/>
      <c r="E13" s="256" t="s">
        <v>65</v>
      </c>
      <c r="F13" s="258"/>
      <c r="G13" s="265" t="s">
        <v>99</v>
      </c>
      <c r="H13" s="265"/>
      <c r="I13" s="265" t="s">
        <v>98</v>
      </c>
      <c r="J13" s="265"/>
      <c r="K13" s="31"/>
      <c r="L13" s="79">
        <f>E11+E12</f>
        <v>0</v>
      </c>
      <c r="M13" s="79">
        <f>E14+E15+E17+E18+E19+E20+E21</f>
        <v>0</v>
      </c>
      <c r="N13" s="79">
        <f>IF(I8='ЦЕНЫ+размеры'!F5,E23+E24+E25+E26+E27+E28,0)</f>
        <v>0</v>
      </c>
      <c r="O13" s="79">
        <f>IF(I8='ЦЕНЫ+размеры'!F6,E23+E24+E25+E26+E27+E28,0)</f>
        <v>0</v>
      </c>
      <c r="P13" s="79" t="e">
        <f>IF(I8='ЦЕНЫ+размеры'!#REF!,E23+E24+E25+E26+E27+E28,0)</f>
        <v>#REF!</v>
      </c>
      <c r="R13" s="79">
        <f>IF(I8='ЦЕНЫ+размеры'!F7,E23+E24+E25+E26+E27+E28,0)</f>
        <v>0</v>
      </c>
      <c r="S13" s="31"/>
      <c r="T13" s="83"/>
      <c r="U13" s="32"/>
      <c r="V13" s="32"/>
      <c r="W13" s="235"/>
      <c r="X13" s="315"/>
      <c r="Y13" s="32"/>
      <c r="Z13" s="245"/>
      <c r="AA13" s="84"/>
      <c r="AB13" s="248"/>
      <c r="AC13" s="32"/>
      <c r="AD13" s="231"/>
      <c r="AE13" s="231"/>
      <c r="AF13" s="231"/>
      <c r="AG13" s="231"/>
      <c r="AH13" s="231"/>
      <c r="AI13" s="231"/>
      <c r="AJ13" s="231"/>
      <c r="AK13" s="231"/>
      <c r="AL13" s="231"/>
      <c r="AM13" s="301"/>
      <c r="AN13" s="243"/>
      <c r="AO13" s="322"/>
      <c r="AP13" s="285"/>
      <c r="AQ13" s="35"/>
      <c r="AR13" s="35"/>
      <c r="AS13" s="35"/>
      <c r="AT13" s="35"/>
      <c r="AU13" s="287"/>
      <c r="AV13" s="36"/>
      <c r="AW13" s="37"/>
      <c r="AX13" s="281"/>
    </row>
    <row r="14" spans="1:50" ht="22.5" customHeight="1" thickBot="1">
      <c r="A14" s="256" t="s">
        <v>90</v>
      </c>
      <c r="B14" s="258"/>
      <c r="C14" s="258"/>
      <c r="D14" s="257"/>
      <c r="E14" s="256">
        <f>E11</f>
        <v>0</v>
      </c>
      <c r="F14" s="258"/>
      <c r="G14" s="267">
        <f>IF(E8,100,0)</f>
        <v>0</v>
      </c>
      <c r="H14" s="267"/>
      <c r="I14" s="267">
        <f>IF(E8,D8-I11-I12,0)</f>
        <v>0</v>
      </c>
      <c r="J14" s="267"/>
      <c r="K14" s="31"/>
      <c r="L14" s="31"/>
      <c r="M14" s="31"/>
      <c r="N14" s="31"/>
      <c r="O14" s="31"/>
      <c r="P14" s="31"/>
      <c r="Q14" s="31"/>
      <c r="R14" s="31"/>
      <c r="S14" s="31"/>
      <c r="T14" s="48">
        <f>E14*(ROUNDUP(((((G14*I14)*0.000001)*1.2)),2))</f>
        <v>0</v>
      </c>
      <c r="U14" s="76">
        <f t="shared" si="0"/>
        <v>0</v>
      </c>
      <c r="V14" s="311">
        <f>ROUNDUP(SUM(U14:U15),3)</f>
        <v>0</v>
      </c>
      <c r="W14" s="235"/>
      <c r="X14" s="314"/>
      <c r="Y14" s="50">
        <f>ROUNDUP((((G14+I14)*2)*E14)*0.001,3)</f>
        <v>0</v>
      </c>
      <c r="Z14" s="245"/>
      <c r="AA14" s="84">
        <f>Y14*1.5</f>
        <v>0</v>
      </c>
      <c r="AB14" s="248"/>
      <c r="AC14" s="32"/>
      <c r="AD14" s="231"/>
      <c r="AE14" s="231"/>
      <c r="AF14" s="231"/>
      <c r="AG14" s="231"/>
      <c r="AH14" s="231"/>
      <c r="AI14" s="231"/>
      <c r="AJ14" s="231"/>
      <c r="AK14" s="231"/>
      <c r="AL14" s="231"/>
      <c r="AM14" s="301"/>
      <c r="AN14" s="243"/>
      <c r="AO14" s="322"/>
      <c r="AP14" s="285"/>
      <c r="AQ14" s="35"/>
      <c r="AR14" s="35"/>
      <c r="AS14" s="35"/>
      <c r="AT14" s="35"/>
      <c r="AU14" s="287"/>
      <c r="AV14" s="36"/>
      <c r="AW14" s="37"/>
      <c r="AX14" s="281"/>
    </row>
    <row r="15" spans="1:50" ht="22.5" customHeight="1" thickBot="1">
      <c r="A15" s="256" t="s">
        <v>91</v>
      </c>
      <c r="B15" s="258"/>
      <c r="C15" s="258"/>
      <c r="D15" s="257"/>
      <c r="E15" s="256">
        <f>E11</f>
        <v>0</v>
      </c>
      <c r="F15" s="258"/>
      <c r="G15" s="267">
        <f>IF(E8,100,0)</f>
        <v>0</v>
      </c>
      <c r="H15" s="267"/>
      <c r="I15" s="267">
        <f>IF(E8,D8-I11-I12,0)</f>
        <v>0</v>
      </c>
      <c r="J15" s="267"/>
      <c r="K15" s="31"/>
      <c r="L15" s="31"/>
      <c r="M15" s="31"/>
      <c r="N15" s="31"/>
      <c r="O15" s="31"/>
      <c r="P15" s="31"/>
      <c r="Q15" s="31"/>
      <c r="R15" s="31"/>
      <c r="S15" s="31"/>
      <c r="T15" s="48">
        <f>E15*(ROUNDUP(((((G15*I15)*0.000001)*1.2)),2))</f>
        <v>0</v>
      </c>
      <c r="U15" s="76">
        <f t="shared" si="0"/>
        <v>0</v>
      </c>
      <c r="V15" s="312"/>
      <c r="W15" s="235"/>
      <c r="X15" s="314"/>
      <c r="Y15" s="50">
        <f>ROUNDUP((((G15+I15)*2)*E15)*0.001,3)</f>
        <v>0</v>
      </c>
      <c r="Z15" s="245"/>
      <c r="AA15" s="84">
        <f>Y15*1.5</f>
        <v>0</v>
      </c>
      <c r="AB15" s="248"/>
      <c r="AC15" s="32"/>
      <c r="AD15" s="231"/>
      <c r="AE15" s="231"/>
      <c r="AF15" s="231"/>
      <c r="AG15" s="231"/>
      <c r="AH15" s="231"/>
      <c r="AI15" s="231"/>
      <c r="AJ15" s="231"/>
      <c r="AK15" s="231"/>
      <c r="AL15" s="231"/>
      <c r="AM15" s="301"/>
      <c r="AN15" s="243"/>
      <c r="AO15" s="322"/>
      <c r="AP15" s="285"/>
      <c r="AQ15" s="35"/>
      <c r="AR15" s="35"/>
      <c r="AS15" s="35"/>
      <c r="AT15" s="35"/>
      <c r="AU15" s="287"/>
      <c r="AV15" s="41"/>
      <c r="AW15" s="42"/>
      <c r="AX15" s="281"/>
    </row>
    <row r="16" spans="1:50" ht="22.5" customHeight="1" thickBot="1">
      <c r="A16" s="256"/>
      <c r="B16" s="258"/>
      <c r="C16" s="258"/>
      <c r="D16" s="257"/>
      <c r="E16" s="256" t="s">
        <v>65</v>
      </c>
      <c r="F16" s="258"/>
      <c r="G16" s="265" t="s">
        <v>99</v>
      </c>
      <c r="H16" s="265"/>
      <c r="I16" s="265" t="s">
        <v>98</v>
      </c>
      <c r="J16" s="265"/>
      <c r="K16" s="31"/>
      <c r="L16" s="79" t="s">
        <v>68</v>
      </c>
      <c r="M16" s="79" t="s">
        <v>69</v>
      </c>
      <c r="S16" s="40"/>
      <c r="T16" s="83"/>
      <c r="U16" s="32"/>
      <c r="V16" s="32"/>
      <c r="W16" s="235"/>
      <c r="X16" s="315"/>
      <c r="Y16" s="32"/>
      <c r="Z16" s="245"/>
      <c r="AA16" s="85"/>
      <c r="AB16" s="249"/>
      <c r="AC16" s="51"/>
      <c r="AD16" s="231"/>
      <c r="AE16" s="231"/>
      <c r="AF16" s="231"/>
      <c r="AG16" s="231"/>
      <c r="AH16" s="231"/>
      <c r="AI16" s="231"/>
      <c r="AJ16" s="231"/>
      <c r="AK16" s="231"/>
      <c r="AL16" s="231"/>
      <c r="AM16" s="301"/>
      <c r="AN16" s="243"/>
      <c r="AO16" s="322"/>
      <c r="AP16" s="285"/>
      <c r="AQ16" s="35"/>
      <c r="AR16" s="35"/>
      <c r="AS16" s="35"/>
      <c r="AT16" s="35"/>
      <c r="AU16" s="287"/>
      <c r="AV16" s="41"/>
      <c r="AW16" s="42"/>
      <c r="AX16" s="281"/>
    </row>
    <row r="17" spans="1:51" ht="22.5" customHeight="1" thickBot="1">
      <c r="A17" s="256" t="s">
        <v>92</v>
      </c>
      <c r="B17" s="258"/>
      <c r="C17" s="258"/>
      <c r="D17" s="257"/>
      <c r="E17" s="256">
        <f>IF(H8&gt;=1,E8,0)</f>
        <v>0</v>
      </c>
      <c r="F17" s="258"/>
      <c r="G17" s="267">
        <f>IF(H8&gt;=1,L17,0)</f>
        <v>0</v>
      </c>
      <c r="H17" s="267"/>
      <c r="I17" s="267">
        <f>IF(H8&gt;=1,M17,0)</f>
        <v>0</v>
      </c>
      <c r="J17" s="267"/>
      <c r="K17" s="31"/>
      <c r="L17" s="79">
        <f>IF(D17,D17,100)</f>
        <v>100</v>
      </c>
      <c r="M17" s="79">
        <f>D8-I11-I12</f>
        <v>0</v>
      </c>
      <c r="S17" s="52"/>
      <c r="T17" s="48">
        <f>ROUNDUP(G17*I17*E17*0.000001*1.2,2)</f>
        <v>0</v>
      </c>
      <c r="U17" s="76">
        <f t="shared" si="0"/>
        <v>0</v>
      </c>
      <c r="V17" s="313">
        <f>ROUNDUP(SUM(U17:U21),3)</f>
        <v>0</v>
      </c>
      <c r="W17" s="235"/>
      <c r="X17" s="314"/>
      <c r="Y17" s="50">
        <f>ROUNDUP((((G17+I17)*2)*E17)*0.001,3)</f>
        <v>0</v>
      </c>
      <c r="Z17" s="245"/>
      <c r="AA17" s="85"/>
      <c r="AB17" s="48">
        <f>C8*D8*E8*0.000001</f>
        <v>0</v>
      </c>
      <c r="AC17" s="51"/>
      <c r="AD17" s="231"/>
      <c r="AE17" s="231"/>
      <c r="AF17" s="231"/>
      <c r="AG17" s="231"/>
      <c r="AH17" s="231"/>
      <c r="AI17" s="231"/>
      <c r="AJ17" s="231"/>
      <c r="AK17" s="231"/>
      <c r="AL17" s="231"/>
      <c r="AM17" s="301"/>
      <c r="AN17" s="243"/>
      <c r="AO17" s="322"/>
      <c r="AP17" s="285"/>
      <c r="AQ17" s="35"/>
      <c r="AR17" s="35"/>
      <c r="AS17" s="35"/>
      <c r="AT17" s="35"/>
      <c r="AU17" s="287"/>
      <c r="AV17" s="36"/>
      <c r="AW17" s="37"/>
      <c r="AX17" s="281"/>
      <c r="AY17" s="53"/>
    </row>
    <row r="18" spans="1:51" ht="22.5" customHeight="1" thickBot="1">
      <c r="A18" s="256" t="s">
        <v>93</v>
      </c>
      <c r="B18" s="258"/>
      <c r="C18" s="258"/>
      <c r="D18" s="257"/>
      <c r="E18" s="256">
        <f>IF(H8&gt;=2,E8,0)</f>
        <v>0</v>
      </c>
      <c r="F18" s="258"/>
      <c r="G18" s="267">
        <f>IF(H8&gt;=2,L18,0)</f>
        <v>0</v>
      </c>
      <c r="H18" s="267"/>
      <c r="I18" s="267">
        <f>IF(H8&gt;=2,M18,0)</f>
        <v>0</v>
      </c>
      <c r="J18" s="267"/>
      <c r="K18" s="31"/>
      <c r="L18" s="79">
        <f>IF(D18,D18,100)</f>
        <v>100</v>
      </c>
      <c r="M18" s="79">
        <f>D8-I11-I12</f>
        <v>0</v>
      </c>
      <c r="O18" s="1" t="s">
        <v>113</v>
      </c>
      <c r="S18" s="52"/>
      <c r="T18" s="48">
        <f>ROUNDUP(G18*I18*E18*0.000001*1.2,2)</f>
        <v>0</v>
      </c>
      <c r="U18" s="76">
        <f t="shared" si="0"/>
        <v>0</v>
      </c>
      <c r="V18" s="313"/>
      <c r="W18" s="235"/>
      <c r="X18" s="314"/>
      <c r="Y18" s="50">
        <f>ROUNDUP((((G18+I18)*2)*E18)*0.001,3)</f>
        <v>0</v>
      </c>
      <c r="Z18" s="245"/>
      <c r="AA18" s="85"/>
      <c r="AB18" s="51"/>
      <c r="AC18" s="51"/>
      <c r="AD18" s="231"/>
      <c r="AE18" s="231"/>
      <c r="AF18" s="231"/>
      <c r="AG18" s="231"/>
      <c r="AH18" s="231"/>
      <c r="AI18" s="231"/>
      <c r="AJ18" s="231"/>
      <c r="AK18" s="231"/>
      <c r="AL18" s="231"/>
      <c r="AM18" s="301"/>
      <c r="AN18" s="243"/>
      <c r="AO18" s="322"/>
      <c r="AP18" s="285"/>
      <c r="AQ18" s="35"/>
      <c r="AR18" s="35"/>
      <c r="AS18" s="35"/>
      <c r="AT18" s="35"/>
      <c r="AU18" s="287"/>
      <c r="AV18" s="36"/>
      <c r="AW18" s="37"/>
      <c r="AX18" s="281"/>
      <c r="AY18" s="53"/>
    </row>
    <row r="19" spans="1:51" ht="22.5" customHeight="1" thickBot="1">
      <c r="A19" s="256" t="s">
        <v>94</v>
      </c>
      <c r="B19" s="258"/>
      <c r="C19" s="258"/>
      <c r="D19" s="257"/>
      <c r="E19" s="256">
        <f>IF(H8&gt;=3,E8,0)</f>
        <v>0</v>
      </c>
      <c r="F19" s="258"/>
      <c r="G19" s="267">
        <f>IF(H8&gt;=3,L19,0)</f>
        <v>0</v>
      </c>
      <c r="H19" s="267"/>
      <c r="I19" s="267">
        <f>IF(H8&gt;=3,M19,0)</f>
        <v>0</v>
      </c>
      <c r="J19" s="267"/>
      <c r="K19" s="31"/>
      <c r="L19" s="79">
        <f>IF(D19,D19,100)</f>
        <v>100</v>
      </c>
      <c r="M19" s="79">
        <f>D8-I11-I12</f>
        <v>0</v>
      </c>
      <c r="S19" s="52"/>
      <c r="T19" s="48">
        <f>ROUNDUP(G19*I19*E19*0.000001*1.2,2)</f>
        <v>0</v>
      </c>
      <c r="U19" s="76">
        <f t="shared" si="0"/>
        <v>0</v>
      </c>
      <c r="V19" s="313"/>
      <c r="W19" s="235"/>
      <c r="X19" s="314"/>
      <c r="Y19" s="50">
        <f>ROUNDUP((((G19+I19)*2)*E19)*0.001,3)</f>
        <v>0</v>
      </c>
      <c r="Z19" s="245"/>
      <c r="AA19" s="85"/>
      <c r="AB19" s="250" t="s">
        <v>86</v>
      </c>
      <c r="AC19" s="250" t="s">
        <v>87</v>
      </c>
      <c r="AD19" s="231"/>
      <c r="AE19" s="231"/>
      <c r="AF19" s="231"/>
      <c r="AG19" s="231"/>
      <c r="AH19" s="231"/>
      <c r="AI19" s="231"/>
      <c r="AJ19" s="231"/>
      <c r="AK19" s="231"/>
      <c r="AL19" s="231"/>
      <c r="AM19" s="301"/>
      <c r="AN19" s="243"/>
      <c r="AO19" s="322"/>
      <c r="AP19" s="285"/>
      <c r="AQ19" s="35"/>
      <c r="AR19" s="35"/>
      <c r="AS19" s="35"/>
      <c r="AT19" s="35"/>
      <c r="AU19" s="287"/>
      <c r="AV19" s="41"/>
      <c r="AW19" s="42"/>
      <c r="AX19" s="281"/>
      <c r="AY19" s="53"/>
    </row>
    <row r="20" spans="1:51" ht="22.5" customHeight="1" thickBot="1">
      <c r="A20" s="256" t="s">
        <v>95</v>
      </c>
      <c r="B20" s="258"/>
      <c r="C20" s="258"/>
      <c r="D20" s="257"/>
      <c r="E20" s="256">
        <f>IF(H8&gt;=4,E8,0)</f>
        <v>0</v>
      </c>
      <c r="F20" s="258"/>
      <c r="G20" s="267">
        <f>IF(H8&gt;=4,L20,0)</f>
        <v>0</v>
      </c>
      <c r="H20" s="267"/>
      <c r="I20" s="267">
        <f>IF(H8&gt;=4,M20,0)</f>
        <v>0</v>
      </c>
      <c r="J20" s="267"/>
      <c r="K20" s="31"/>
      <c r="L20" s="79">
        <f>IF(D20,D20,100)</f>
        <v>100</v>
      </c>
      <c r="M20" s="79">
        <f>D8-I11-I12</f>
        <v>0</v>
      </c>
      <c r="N20" s="79" t="s">
        <v>73</v>
      </c>
      <c r="S20" s="52"/>
      <c r="T20" s="48">
        <f>ROUNDUP(G20*I20*E20*0.000001*1.2,2)</f>
        <v>0</v>
      </c>
      <c r="U20" s="76">
        <f t="shared" si="0"/>
        <v>0</v>
      </c>
      <c r="V20" s="313"/>
      <c r="W20" s="235"/>
      <c r="X20" s="314"/>
      <c r="Y20" s="50">
        <f>ROUNDUP((((G20+I20)*2)*E20)*0.001,3)</f>
        <v>0</v>
      </c>
      <c r="Z20" s="245"/>
      <c r="AA20" s="85"/>
      <c r="AB20" s="251"/>
      <c r="AC20" s="251"/>
      <c r="AD20" s="231"/>
      <c r="AE20" s="231"/>
      <c r="AF20" s="231"/>
      <c r="AG20" s="231"/>
      <c r="AH20" s="231"/>
      <c r="AI20" s="231"/>
      <c r="AJ20" s="231"/>
      <c r="AK20" s="231"/>
      <c r="AL20" s="231"/>
      <c r="AM20" s="301"/>
      <c r="AN20" s="243"/>
      <c r="AO20" s="322"/>
      <c r="AP20" s="285"/>
      <c r="AQ20" s="35"/>
      <c r="AR20" s="35"/>
      <c r="AS20" s="35"/>
      <c r="AT20" s="35"/>
      <c r="AU20" s="287"/>
      <c r="AV20" s="41"/>
      <c r="AW20" s="42"/>
      <c r="AX20" s="281"/>
      <c r="AY20" s="53"/>
    </row>
    <row r="21" spans="1:51" ht="22.5" customHeight="1" thickBot="1">
      <c r="A21" s="256" t="s">
        <v>96</v>
      </c>
      <c r="B21" s="258"/>
      <c r="C21" s="258"/>
      <c r="D21" s="257"/>
      <c r="E21" s="256">
        <f>IF(H8=5,E8,0)</f>
        <v>0</v>
      </c>
      <c r="F21" s="258"/>
      <c r="G21" s="267">
        <f>IF(H8=5,L21,0)</f>
        <v>0</v>
      </c>
      <c r="H21" s="267"/>
      <c r="I21" s="267">
        <f>IF(H8=5,M21,0)</f>
        <v>0</v>
      </c>
      <c r="J21" s="267"/>
      <c r="K21" s="31"/>
      <c r="L21" s="79">
        <f>IF(D21,D21,100)</f>
        <v>100</v>
      </c>
      <c r="M21" s="79">
        <f>D8-I11-I12</f>
        <v>0</v>
      </c>
      <c r="N21" s="79">
        <f>G21+G20+G19+G18+G17+G15+G14</f>
        <v>0</v>
      </c>
      <c r="S21" s="52"/>
      <c r="T21" s="48">
        <f>ROUNDUP(G21*I21*E21*0.000001*1.2,2)</f>
        <v>0</v>
      </c>
      <c r="U21" s="76">
        <f t="shared" si="0"/>
        <v>0</v>
      </c>
      <c r="V21" s="313"/>
      <c r="W21" s="237"/>
      <c r="X21" s="314"/>
      <c r="Y21" s="50">
        <f>ROUNDUP((((G21+I21)*2)*E21)*0.001,3)</f>
        <v>0</v>
      </c>
      <c r="Z21" s="246"/>
      <c r="AA21" s="86"/>
      <c r="AB21" s="251"/>
      <c r="AC21" s="251"/>
      <c r="AD21" s="231"/>
      <c r="AE21" s="231"/>
      <c r="AF21" s="231"/>
      <c r="AG21" s="231"/>
      <c r="AH21" s="231"/>
      <c r="AI21" s="231"/>
      <c r="AJ21" s="231"/>
      <c r="AK21" s="231"/>
      <c r="AL21" s="231"/>
      <c r="AM21" s="302"/>
      <c r="AN21" s="243"/>
      <c r="AO21" s="322"/>
      <c r="AP21" s="285"/>
      <c r="AQ21" s="35"/>
      <c r="AR21" s="35"/>
      <c r="AS21" s="35"/>
      <c r="AT21" s="35"/>
      <c r="AU21" s="287"/>
      <c r="AV21" s="36"/>
      <c r="AW21" s="37"/>
      <c r="AX21" s="281"/>
      <c r="AY21" s="53"/>
    </row>
    <row r="22" spans="1:51" ht="22.5" customHeight="1" thickBot="1">
      <c r="A22" s="297" t="s">
        <v>34</v>
      </c>
      <c r="B22" s="298"/>
      <c r="C22" s="298"/>
      <c r="D22" s="299"/>
      <c r="E22" s="256" t="s">
        <v>65</v>
      </c>
      <c r="F22" s="258"/>
      <c r="G22" s="265" t="s">
        <v>99</v>
      </c>
      <c r="H22" s="265"/>
      <c r="I22" s="265" t="s">
        <v>98</v>
      </c>
      <c r="J22" s="265"/>
      <c r="K22" s="31"/>
      <c r="L22" s="79" t="s">
        <v>70</v>
      </c>
      <c r="M22" s="79" t="s">
        <v>71</v>
      </c>
      <c r="N22" s="79" t="s">
        <v>70</v>
      </c>
      <c r="O22" s="79" t="s">
        <v>71</v>
      </c>
      <c r="S22" s="52"/>
      <c r="T22" s="32"/>
      <c r="U22" s="32"/>
      <c r="V22" s="32"/>
      <c r="W22" s="32"/>
      <c r="X22" s="32"/>
      <c r="Y22" s="309" t="s">
        <v>84</v>
      </c>
      <c r="Z22" s="310"/>
      <c r="AA22" s="32" t="s">
        <v>163</v>
      </c>
      <c r="AB22" s="252"/>
      <c r="AC22" s="252"/>
      <c r="AD22" s="264" t="s">
        <v>86</v>
      </c>
      <c r="AE22" s="264"/>
      <c r="AF22" s="264" t="s">
        <v>85</v>
      </c>
      <c r="AG22" s="264"/>
      <c r="AH22" s="77"/>
      <c r="AN22" s="51"/>
      <c r="AO22" s="44"/>
      <c r="AP22" s="285"/>
      <c r="AQ22" s="35"/>
      <c r="AR22" s="35"/>
      <c r="AS22" s="35"/>
      <c r="AT22" s="35"/>
      <c r="AU22" s="287"/>
      <c r="AV22" s="36"/>
      <c r="AW22" s="37"/>
      <c r="AX22" s="281"/>
      <c r="AY22" s="53"/>
    </row>
    <row r="23" spans="1:52" ht="22.5" customHeight="1" thickBot="1">
      <c r="A23" s="256" t="s">
        <v>59</v>
      </c>
      <c r="B23" s="257"/>
      <c r="C23" s="268" t="str">
        <f>I8</f>
        <v>ДСП 8 мм</v>
      </c>
      <c r="D23" s="269"/>
      <c r="E23" s="256">
        <f>IF(H8&gt;=0,E8,0)</f>
        <v>0</v>
      </c>
      <c r="F23" s="258"/>
      <c r="G23" s="267">
        <f>IF(E8,AY23,0)</f>
        <v>0</v>
      </c>
      <c r="H23" s="267"/>
      <c r="I23" s="267">
        <f>IF(E8,AZ23,0)</f>
        <v>0</v>
      </c>
      <c r="J23" s="267"/>
      <c r="K23" s="31"/>
      <c r="L23" s="79">
        <f aca="true" t="shared" si="1" ref="L23:L28">IF(D23,D23,N23)</f>
        <v>15</v>
      </c>
      <c r="M23" s="79">
        <f aca="true" t="shared" si="2" ref="M23:M28">O23</f>
        <v>15</v>
      </c>
      <c r="N23" s="24">
        <f>R23+P23</f>
        <v>15</v>
      </c>
      <c r="O23" s="79">
        <f>D8-I11-I12+P23</f>
        <v>15</v>
      </c>
      <c r="P23" s="79">
        <f ca="1">OFFSET('ЦЕНЫ+размеры'!G5:G7,MATCH('№ 1'!C23,'ЦЕНЫ+размеры'!F5:F7,0)-1,0,1,1)</f>
        <v>15</v>
      </c>
      <c r="Q23" s="79">
        <f>IF(H8&gt;=0,P24,0)</f>
        <v>15</v>
      </c>
      <c r="R23" s="79">
        <f>(C8-N21)/(H8+1)</f>
        <v>0</v>
      </c>
      <c r="S23" s="43"/>
      <c r="T23" s="158">
        <f aca="true" t="shared" si="3" ref="T23:T28">E23*(IF(W23="Стекло 4 мм",((C8-182)*((D8-182)*0.000001)),(ROUNDUP(((C8-185)*(D8-185)*0.000001*1.2),2))))</f>
        <v>0</v>
      </c>
      <c r="U23" s="76">
        <f t="shared" si="0"/>
        <v>0</v>
      </c>
      <c r="V23" s="317" t="s">
        <v>79</v>
      </c>
      <c r="W23" s="233" t="str">
        <f>I8</f>
        <v>ДСП 8 мм</v>
      </c>
      <c r="X23" s="316">
        <f>SUM(T23:T28)</f>
        <v>0</v>
      </c>
      <c r="Y23" s="55">
        <f aca="true" t="shared" si="4" ref="Y23:Y28">ROUNDUP((((G23+I23)*2)*E23)*0.001,3)</f>
        <v>0</v>
      </c>
      <c r="Z23" s="244">
        <f>ROUNDUP(SUM(Y23:Y28),0)</f>
        <v>0</v>
      </c>
      <c r="AA23" s="32">
        <f>E8*(ROUNDUP(((C8*4*0.001)+(((D8-200)*2)+400)*0.001)*1.5,1))</f>
        <v>0</v>
      </c>
      <c r="AB23" s="78">
        <f ca="1">OFFSET('ЦЕНЫ+размеры'!H5:H7,MATCH(I8,'ЦЕНЫ+размеры'!F5:F7,0)-1,0,1,1)</f>
        <v>600</v>
      </c>
      <c r="AC23" s="78">
        <f ca="1">OFFSET('ЦЕНЫ+размеры'!I5:I7,MATCH(I8,'ЦЕНЫ+размеры'!F5:F7,0)-1,0,1,1)</f>
        <v>0</v>
      </c>
      <c r="AD23" s="264">
        <f>ROUNDUP(X23*AB23,2)</f>
        <v>0</v>
      </c>
      <c r="AE23" s="264"/>
      <c r="AF23" s="264">
        <f>ROUNDUP(Z23*AC23,2)</f>
        <v>0</v>
      </c>
      <c r="AG23" s="264"/>
      <c r="AH23" s="320"/>
      <c r="AI23" s="230"/>
      <c r="AJ23" s="230"/>
      <c r="AK23" s="230"/>
      <c r="AL23" s="230"/>
      <c r="AM23" s="230"/>
      <c r="AN23" s="51"/>
      <c r="AO23" s="44"/>
      <c r="AP23" s="285"/>
      <c r="AQ23" s="35"/>
      <c r="AR23" s="35"/>
      <c r="AS23" s="35"/>
      <c r="AT23" s="35"/>
      <c r="AU23" s="287"/>
      <c r="AV23" s="41"/>
      <c r="AW23" s="42"/>
      <c r="AX23" s="281"/>
      <c r="AY23" s="53">
        <f>IF(H8&gt;=0,L23,0)</f>
        <v>15</v>
      </c>
      <c r="AZ23" s="1">
        <f>IF(H8&gt;=0,M23,0)</f>
        <v>15</v>
      </c>
    </row>
    <row r="24" spans="1:51" ht="22.5" customHeight="1" thickBot="1">
      <c r="A24" s="256" t="s">
        <v>60</v>
      </c>
      <c r="B24" s="257"/>
      <c r="C24" s="268" t="str">
        <f>I8</f>
        <v>ДСП 8 мм</v>
      </c>
      <c r="D24" s="269"/>
      <c r="E24" s="256">
        <f>IF(H8&gt;=1,E8,0)</f>
        <v>0</v>
      </c>
      <c r="F24" s="258"/>
      <c r="G24" s="267">
        <f>IF(H8&gt;=1,L24,0)</f>
        <v>0</v>
      </c>
      <c r="H24" s="267"/>
      <c r="I24" s="267">
        <f>IF(H8&gt;=1,M24,0)</f>
        <v>0</v>
      </c>
      <c r="J24" s="267"/>
      <c r="K24" s="31"/>
      <c r="L24" s="79">
        <f t="shared" si="1"/>
        <v>15</v>
      </c>
      <c r="M24" s="79">
        <f t="shared" si="2"/>
        <v>15</v>
      </c>
      <c r="N24" s="24">
        <f>R23+P24</f>
        <v>15</v>
      </c>
      <c r="O24" s="79">
        <f>D8-I11-I12+P24</f>
        <v>15</v>
      </c>
      <c r="P24" s="79">
        <f ca="1">OFFSET('ЦЕНЫ+размеры'!G5:G7,MATCH('№ 1'!C24,'ЦЕНЫ+размеры'!F5:F7,0)-1,0,1,1)</f>
        <v>15</v>
      </c>
      <c r="Q24" s="79">
        <f>IF(H8&gt;=1,P24,0)</f>
        <v>0</v>
      </c>
      <c r="R24" s="79">
        <f>C8-N21</f>
        <v>0</v>
      </c>
      <c r="S24" s="43"/>
      <c r="T24" s="158">
        <f t="shared" si="3"/>
        <v>0</v>
      </c>
      <c r="U24" s="76">
        <f t="shared" si="0"/>
        <v>0</v>
      </c>
      <c r="V24" s="318"/>
      <c r="W24" s="235"/>
      <c r="X24" s="315"/>
      <c r="Y24" s="55">
        <f t="shared" si="4"/>
        <v>0</v>
      </c>
      <c r="Z24" s="245"/>
      <c r="AA24" s="32" t="s">
        <v>164</v>
      </c>
      <c r="AB24" s="231" t="s">
        <v>138</v>
      </c>
      <c r="AC24" s="250" t="s">
        <v>139</v>
      </c>
      <c r="AD24" s="264"/>
      <c r="AE24" s="264"/>
      <c r="AF24" s="264"/>
      <c r="AG24" s="264"/>
      <c r="AH24" s="320"/>
      <c r="AI24" s="230"/>
      <c r="AJ24" s="230"/>
      <c r="AK24" s="230"/>
      <c r="AL24" s="230"/>
      <c r="AM24" s="230"/>
      <c r="AN24" s="51"/>
      <c r="AO24" s="44"/>
      <c r="AP24" s="285"/>
      <c r="AQ24" s="35"/>
      <c r="AR24" s="35"/>
      <c r="AS24" s="35"/>
      <c r="AT24" s="35"/>
      <c r="AU24" s="287"/>
      <c r="AV24" s="41"/>
      <c r="AW24" s="42"/>
      <c r="AX24" s="281"/>
      <c r="AY24" s="53"/>
    </row>
    <row r="25" spans="1:51" ht="22.5" customHeight="1" thickBot="1">
      <c r="A25" s="256" t="s">
        <v>61</v>
      </c>
      <c r="B25" s="257"/>
      <c r="C25" s="268" t="str">
        <f>I8</f>
        <v>ДСП 8 мм</v>
      </c>
      <c r="D25" s="269"/>
      <c r="E25" s="256">
        <f>IF(H8&gt;=2,E8,0)</f>
        <v>0</v>
      </c>
      <c r="F25" s="258"/>
      <c r="G25" s="267">
        <f>IF(H8&gt;=2,L25,0)</f>
        <v>0</v>
      </c>
      <c r="H25" s="267"/>
      <c r="I25" s="267">
        <f>IF(H8&gt;=2,M25,0)</f>
        <v>0</v>
      </c>
      <c r="J25" s="267"/>
      <c r="K25" s="31"/>
      <c r="L25" s="79">
        <f t="shared" si="1"/>
        <v>15</v>
      </c>
      <c r="M25" s="79">
        <f t="shared" si="2"/>
        <v>15</v>
      </c>
      <c r="N25" s="24">
        <f>R23+P25</f>
        <v>15</v>
      </c>
      <c r="O25" s="79">
        <f>D8-I11-I12+P25</f>
        <v>15</v>
      </c>
      <c r="P25" s="79">
        <f ca="1">OFFSET('ЦЕНЫ+размеры'!G5:G7,MATCH('№ 1'!C25,'ЦЕНЫ+размеры'!F5:F7,0)-1,0,1,1)</f>
        <v>15</v>
      </c>
      <c r="Q25" s="79">
        <f>IF(H8&gt;=2,P25,0)</f>
        <v>0</v>
      </c>
      <c r="R25" s="79">
        <f>SUM(Q23:Q28)</f>
        <v>15</v>
      </c>
      <c r="S25" s="52"/>
      <c r="T25" s="158">
        <f t="shared" si="3"/>
        <v>0</v>
      </c>
      <c r="U25" s="76">
        <f t="shared" si="0"/>
        <v>0</v>
      </c>
      <c r="V25" s="318"/>
      <c r="W25" s="235"/>
      <c r="X25" s="315"/>
      <c r="Y25" s="55">
        <f t="shared" si="4"/>
        <v>0</v>
      </c>
      <c r="Z25" s="245"/>
      <c r="AA25" s="32">
        <f>E8*(ROUNDUP(D8*2*1.5*0.001,1))</f>
        <v>0</v>
      </c>
      <c r="AB25" s="231"/>
      <c r="AC25" s="251"/>
      <c r="AD25" s="264"/>
      <c r="AE25" s="264"/>
      <c r="AF25" s="264"/>
      <c r="AG25" s="264"/>
      <c r="AH25" s="320"/>
      <c r="AI25" s="230"/>
      <c r="AJ25" s="230"/>
      <c r="AK25" s="230"/>
      <c r="AL25" s="230"/>
      <c r="AM25" s="230"/>
      <c r="AN25" s="51"/>
      <c r="AO25" s="44"/>
      <c r="AP25" s="285"/>
      <c r="AQ25" s="35"/>
      <c r="AR25" s="35"/>
      <c r="AS25" s="35"/>
      <c r="AT25" s="35"/>
      <c r="AU25" s="287"/>
      <c r="AV25" s="36"/>
      <c r="AW25" s="37"/>
      <c r="AX25" s="281"/>
      <c r="AY25" s="53"/>
    </row>
    <row r="26" spans="1:51" ht="22.5" customHeight="1" thickBot="1">
      <c r="A26" s="256" t="s">
        <v>64</v>
      </c>
      <c r="B26" s="257"/>
      <c r="C26" s="268" t="str">
        <f>I8</f>
        <v>ДСП 8 мм</v>
      </c>
      <c r="D26" s="269"/>
      <c r="E26" s="256">
        <f>IF(H8&gt;=3,E8,0)</f>
        <v>0</v>
      </c>
      <c r="F26" s="258"/>
      <c r="G26" s="267">
        <f>IF(H8&gt;=3,L26,0)</f>
        <v>0</v>
      </c>
      <c r="H26" s="267"/>
      <c r="I26" s="267">
        <f>IF(H8&gt;=3,M26,0)</f>
        <v>0</v>
      </c>
      <c r="J26" s="267"/>
      <c r="K26" s="31"/>
      <c r="L26" s="79">
        <f t="shared" si="1"/>
        <v>15</v>
      </c>
      <c r="M26" s="79">
        <f t="shared" si="2"/>
        <v>15</v>
      </c>
      <c r="N26" s="24">
        <f>R23+P26</f>
        <v>15</v>
      </c>
      <c r="O26" s="79">
        <f>D8-I11-I12+P26</f>
        <v>15</v>
      </c>
      <c r="P26" s="79">
        <f ca="1">OFFSET('ЦЕНЫ+размеры'!G5:G7,MATCH('№ 1'!C26,'ЦЕНЫ+размеры'!F5:F7,0)-1,0,1,1)</f>
        <v>15</v>
      </c>
      <c r="Q26" s="79">
        <f>IF(H8&gt;=3,P26,0)</f>
        <v>0</v>
      </c>
      <c r="R26" s="79">
        <f>SUM(R24:R25)</f>
        <v>15</v>
      </c>
      <c r="S26" s="52"/>
      <c r="T26" s="158">
        <f t="shared" si="3"/>
        <v>0</v>
      </c>
      <c r="U26" s="76">
        <f t="shared" si="0"/>
        <v>0</v>
      </c>
      <c r="V26" s="318"/>
      <c r="W26" s="235"/>
      <c r="X26" s="315"/>
      <c r="Y26" s="55">
        <f t="shared" si="4"/>
        <v>0</v>
      </c>
      <c r="Z26" s="245"/>
      <c r="AA26" s="32" t="s">
        <v>16</v>
      </c>
      <c r="AB26" s="231"/>
      <c r="AC26" s="251"/>
      <c r="AD26" s="264"/>
      <c r="AE26" s="264"/>
      <c r="AF26" s="264"/>
      <c r="AG26" s="264"/>
      <c r="AH26" s="320"/>
      <c r="AI26" s="230"/>
      <c r="AJ26" s="230"/>
      <c r="AK26" s="230"/>
      <c r="AL26" s="230"/>
      <c r="AM26" s="230"/>
      <c r="AN26" s="51"/>
      <c r="AO26" s="44"/>
      <c r="AP26" s="285"/>
      <c r="AQ26" s="35"/>
      <c r="AR26" s="35"/>
      <c r="AS26" s="35"/>
      <c r="AT26" s="35"/>
      <c r="AU26" s="287"/>
      <c r="AV26" s="36"/>
      <c r="AW26" s="37"/>
      <c r="AX26" s="281"/>
      <c r="AY26" s="53"/>
    </row>
    <row r="27" spans="1:51" ht="22.5" customHeight="1" thickBot="1">
      <c r="A27" s="256" t="s">
        <v>63</v>
      </c>
      <c r="B27" s="257"/>
      <c r="C27" s="268" t="str">
        <f>I8</f>
        <v>ДСП 8 мм</v>
      </c>
      <c r="D27" s="269"/>
      <c r="E27" s="256">
        <f>IF(H8&gt;=4,E8,0)</f>
        <v>0</v>
      </c>
      <c r="F27" s="258"/>
      <c r="G27" s="267">
        <f>IF(H8&gt;=4,L27,0)</f>
        <v>0</v>
      </c>
      <c r="H27" s="267"/>
      <c r="I27" s="267">
        <f>IF(H8&gt;=4,M27,0)</f>
        <v>0</v>
      </c>
      <c r="J27" s="267"/>
      <c r="K27" s="31"/>
      <c r="L27" s="79">
        <f t="shared" si="1"/>
        <v>15</v>
      </c>
      <c r="M27" s="79">
        <f t="shared" si="2"/>
        <v>15</v>
      </c>
      <c r="N27" s="24">
        <f>R23+P27</f>
        <v>15</v>
      </c>
      <c r="O27" s="79">
        <f>D8-I11-I12+P27</f>
        <v>15</v>
      </c>
      <c r="P27" s="79">
        <f ca="1">OFFSET('ЦЕНЫ+размеры'!G5:G7,MATCH('№ 1'!C27,'ЦЕНЫ+размеры'!F5:F7,0)-1,0,1,1)</f>
        <v>15</v>
      </c>
      <c r="Q27" s="79">
        <f>IF(H8&gt;=4,P27,0)</f>
        <v>0</v>
      </c>
      <c r="S27" s="43"/>
      <c r="T27" s="158">
        <f t="shared" si="3"/>
        <v>0</v>
      </c>
      <c r="U27" s="76">
        <f t="shared" si="0"/>
        <v>0</v>
      </c>
      <c r="V27" s="318"/>
      <c r="W27" s="235"/>
      <c r="X27" s="315"/>
      <c r="Y27" s="55">
        <f t="shared" si="4"/>
        <v>0</v>
      </c>
      <c r="Z27" s="245"/>
      <c r="AA27" s="32">
        <f>Z11</f>
        <v>0</v>
      </c>
      <c r="AB27" s="250">
        <f>X23*AC27</f>
        <v>0</v>
      </c>
      <c r="AC27" s="250">
        <f ca="1">OFFSET('ЦЕНЫ+размеры'!J5:J7,MATCH(I8,'ЦЕНЫ+размеры'!F5:F7,0)-1,0,1,1)</f>
        <v>84</v>
      </c>
      <c r="AD27" s="264"/>
      <c r="AE27" s="264"/>
      <c r="AF27" s="264"/>
      <c r="AG27" s="264"/>
      <c r="AH27" s="320"/>
      <c r="AI27" s="230"/>
      <c r="AJ27" s="230"/>
      <c r="AK27" s="230"/>
      <c r="AL27" s="230"/>
      <c r="AM27" s="230"/>
      <c r="AN27" s="51"/>
      <c r="AO27" s="44"/>
      <c r="AP27" s="285"/>
      <c r="AQ27" s="288"/>
      <c r="AR27" s="288"/>
      <c r="AS27" s="288"/>
      <c r="AT27" s="289"/>
      <c r="AU27" s="287"/>
      <c r="AV27" s="33"/>
      <c r="AW27" s="259">
        <v>100</v>
      </c>
      <c r="AX27" s="280"/>
      <c r="AY27" s="53"/>
    </row>
    <row r="28" spans="1:51" ht="22.5" customHeight="1" thickBot="1">
      <c r="A28" s="256" t="s">
        <v>62</v>
      </c>
      <c r="B28" s="257"/>
      <c r="C28" s="268" t="str">
        <f>I8</f>
        <v>ДСП 8 мм</v>
      </c>
      <c r="D28" s="269"/>
      <c r="E28" s="256">
        <f>IF(H8=5,E8,0)</f>
        <v>0</v>
      </c>
      <c r="F28" s="258"/>
      <c r="G28" s="267">
        <f>IF(H8=5,L28,0)</f>
        <v>0</v>
      </c>
      <c r="H28" s="267"/>
      <c r="I28" s="267">
        <f>IF(H8=5,M28,0)</f>
        <v>0</v>
      </c>
      <c r="J28" s="267"/>
      <c r="K28" s="31"/>
      <c r="L28" s="79">
        <f t="shared" si="1"/>
        <v>15</v>
      </c>
      <c r="M28" s="79">
        <f t="shared" si="2"/>
        <v>15</v>
      </c>
      <c r="N28" s="24">
        <f>R23+P28</f>
        <v>15</v>
      </c>
      <c r="O28" s="79">
        <f>D8-I11-I12+P28</f>
        <v>15</v>
      </c>
      <c r="P28" s="79">
        <f ca="1">OFFSET('ЦЕНЫ+размеры'!G5:G7,MATCH('№ 1'!C28,'ЦЕНЫ+размеры'!F5:F7,0)-1,0,1,1)</f>
        <v>15</v>
      </c>
      <c r="Q28" s="79">
        <f>IF(H8=5,P28,0)</f>
        <v>0</v>
      </c>
      <c r="S28" s="43"/>
      <c r="T28" s="158">
        <f t="shared" si="3"/>
        <v>0</v>
      </c>
      <c r="U28" s="76">
        <f t="shared" si="0"/>
        <v>0</v>
      </c>
      <c r="V28" s="319"/>
      <c r="W28" s="237"/>
      <c r="X28" s="315"/>
      <c r="Y28" s="55">
        <f t="shared" si="4"/>
        <v>0</v>
      </c>
      <c r="Z28" s="246"/>
      <c r="AA28" s="32"/>
      <c r="AB28" s="252"/>
      <c r="AC28" s="252"/>
      <c r="AD28" s="264"/>
      <c r="AE28" s="264"/>
      <c r="AF28" s="264"/>
      <c r="AG28" s="264"/>
      <c r="AH28" s="320"/>
      <c r="AI28" s="230"/>
      <c r="AJ28" s="230"/>
      <c r="AK28" s="230"/>
      <c r="AL28" s="230"/>
      <c r="AM28" s="230"/>
      <c r="AN28" s="51"/>
      <c r="AO28" s="44"/>
      <c r="AP28" s="286"/>
      <c r="AQ28" s="290"/>
      <c r="AR28" s="290"/>
      <c r="AS28" s="290"/>
      <c r="AT28" s="291"/>
      <c r="AU28" s="287"/>
      <c r="AV28" s="34"/>
      <c r="AW28" s="260"/>
      <c r="AX28" s="282"/>
      <c r="AY28" s="53"/>
    </row>
    <row r="29" spans="1:51" ht="22.5" customHeight="1">
      <c r="A29" s="57"/>
      <c r="B29" s="57"/>
      <c r="C29" s="57"/>
      <c r="D29" s="57"/>
      <c r="E29" s="57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227"/>
      <c r="AI29" s="229"/>
      <c r="AO29" s="44"/>
      <c r="AP29" s="277"/>
      <c r="AQ29" s="292"/>
      <c r="AR29" s="292"/>
      <c r="AS29" s="292"/>
      <c r="AT29" s="293"/>
      <c r="AU29" s="277"/>
      <c r="AY29" s="53"/>
    </row>
    <row r="30" spans="1:51" ht="22.5" customHeight="1">
      <c r="A30" s="57"/>
      <c r="B30" s="57"/>
      <c r="C30" s="57"/>
      <c r="D30" s="57"/>
      <c r="E30" s="57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228"/>
      <c r="AI30" s="229"/>
      <c r="AO30" s="44"/>
      <c r="AP30" s="278"/>
      <c r="AQ30" s="272"/>
      <c r="AR30" s="272"/>
      <c r="AS30" s="272"/>
      <c r="AT30" s="273"/>
      <c r="AU30" s="278"/>
      <c r="AY30" s="53"/>
    </row>
    <row r="31" spans="1:51" ht="22.5" customHeight="1">
      <c r="A31" s="57"/>
      <c r="B31" s="57"/>
      <c r="C31" s="57"/>
      <c r="D31" s="57"/>
      <c r="E31" s="57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228"/>
      <c r="AI31" s="229"/>
      <c r="AO31" s="44"/>
      <c r="AP31" s="259">
        <f>IF(D11,D11,100)</f>
        <v>100</v>
      </c>
      <c r="AQ31" s="275"/>
      <c r="AR31" s="275"/>
      <c r="AS31" s="275"/>
      <c r="AT31" s="276"/>
      <c r="AU31" s="259">
        <f>IF(D12,D12,100)</f>
        <v>100</v>
      </c>
      <c r="AY31" s="53"/>
    </row>
    <row r="32" spans="1:51" ht="22.5" customHeight="1">
      <c r="A32" s="57"/>
      <c r="B32" s="57"/>
      <c r="C32" s="57"/>
      <c r="D32" s="57"/>
      <c r="E32" s="57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228"/>
      <c r="AI32" s="229"/>
      <c r="AO32" s="44"/>
      <c r="AP32" s="283"/>
      <c r="AQ32" s="58"/>
      <c r="AR32" s="58"/>
      <c r="AS32" s="58"/>
      <c r="AT32" s="58"/>
      <c r="AU32" s="283"/>
      <c r="AY32" s="53"/>
    </row>
    <row r="33" spans="1:51" ht="22.5" customHeight="1">
      <c r="A33" s="57"/>
      <c r="B33" s="57"/>
      <c r="C33" s="57"/>
      <c r="D33" s="57"/>
      <c r="E33" s="57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228"/>
      <c r="AE33" s="52"/>
      <c r="AF33" s="52"/>
      <c r="AG33" s="52"/>
      <c r="AH33" s="52"/>
      <c r="AI33" s="229"/>
      <c r="AJ33" s="52"/>
      <c r="AK33" s="52"/>
      <c r="AL33" s="52"/>
      <c r="AM33" s="52"/>
      <c r="AN33" s="52"/>
      <c r="AO33" s="44"/>
      <c r="AP33" s="59"/>
      <c r="AQ33" s="58"/>
      <c r="AR33" s="58"/>
      <c r="AS33" s="58"/>
      <c r="AT33" s="58"/>
      <c r="AU33" s="60"/>
      <c r="AY33" s="53"/>
    </row>
    <row r="34" spans="1:51" ht="22.5" customHeight="1">
      <c r="A34" s="57"/>
      <c r="B34" s="57"/>
      <c r="C34" s="57"/>
      <c r="D34" s="57"/>
      <c r="E34" s="57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40"/>
      <c r="AP34" s="271">
        <f>D8</f>
        <v>0</v>
      </c>
      <c r="AQ34" s="272"/>
      <c r="AR34" s="272"/>
      <c r="AS34" s="272"/>
      <c r="AT34" s="272"/>
      <c r="AU34" s="273"/>
      <c r="AY34" s="53"/>
    </row>
    <row r="35" spans="1:51" ht="22.5" customHeight="1">
      <c r="A35" s="61"/>
      <c r="B35" s="61"/>
      <c r="C35" s="61"/>
      <c r="D35" s="61"/>
      <c r="E35" s="61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0"/>
      <c r="AP35" s="274"/>
      <c r="AQ35" s="275"/>
      <c r="AR35" s="275"/>
      <c r="AS35" s="275"/>
      <c r="AT35" s="275"/>
      <c r="AU35" s="276"/>
      <c r="AY35" s="53"/>
    </row>
    <row r="36" spans="1:51" ht="22.5" customHeight="1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0"/>
      <c r="AY36" s="53"/>
    </row>
    <row r="37" spans="1:51" ht="22.5" customHeight="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40"/>
      <c r="AY37" s="53"/>
    </row>
    <row r="38" spans="1:51" ht="22.5" customHeight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Y38" s="53"/>
    </row>
    <row r="39" spans="1:51" ht="22.5" customHeight="1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Y39" s="53"/>
    </row>
    <row r="40" spans="1:51" ht="22.5" customHeight="1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Y40" s="53"/>
    </row>
    <row r="41" spans="1:51" ht="22.5" customHeight="1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Y41" s="53"/>
    </row>
    <row r="42" spans="1:51" ht="22.5" customHeight="1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Y42" s="53"/>
    </row>
    <row r="43" spans="1:40" ht="22.5" customHeight="1">
      <c r="A43" s="61"/>
      <c r="B43" s="61"/>
      <c r="C43" s="61"/>
      <c r="D43" s="62"/>
      <c r="E43" s="62"/>
      <c r="F43" s="62"/>
      <c r="G43" s="62"/>
      <c r="H43" s="62"/>
      <c r="I43" s="61"/>
      <c r="J43" s="61"/>
      <c r="K43" s="61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</row>
    <row r="44" spans="1:40" ht="22.5" customHeight="1">
      <c r="A44" s="61"/>
      <c r="B44" s="61"/>
      <c r="C44" s="61"/>
      <c r="D44" s="62"/>
      <c r="E44" s="62"/>
      <c r="F44" s="62"/>
      <c r="G44" s="62"/>
      <c r="H44" s="62"/>
      <c r="I44" s="61"/>
      <c r="J44" s="61"/>
      <c r="K44" s="61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</row>
    <row r="45" spans="1:40" ht="22.5" customHeight="1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</row>
    <row r="46" spans="1:40" ht="22.5" customHeight="1">
      <c r="A46" s="61"/>
      <c r="B46" s="61"/>
      <c r="C46" s="61"/>
      <c r="D46" s="61"/>
      <c r="E46" s="62"/>
      <c r="F46" s="61"/>
      <c r="G46" s="61"/>
      <c r="H46" s="61"/>
      <c r="I46" s="61"/>
      <c r="J46" s="61"/>
      <c r="K46" s="61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</row>
    <row r="47" spans="1:11" ht="22.5" customHeight="1">
      <c r="A47" s="61"/>
      <c r="B47" s="61"/>
      <c r="C47" s="61"/>
      <c r="D47" s="61"/>
      <c r="E47" s="62"/>
      <c r="F47" s="61"/>
      <c r="G47" s="61"/>
      <c r="H47" s="61"/>
      <c r="I47" s="61"/>
      <c r="J47" s="61"/>
      <c r="K47" s="61"/>
    </row>
    <row r="48" spans="1:11" ht="22.5" customHeight="1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</row>
    <row r="49" spans="1:11" ht="22.5" customHeight="1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</row>
    <row r="50" spans="1:11" ht="14.25" customHeight="1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</row>
    <row r="51" spans="1:11" ht="17.25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</row>
    <row r="52" spans="1:11" ht="17.25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</row>
    <row r="53" spans="1:11" ht="17.25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</row>
    <row r="54" spans="1:11" ht="17.25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</row>
    <row r="55" spans="1:11" ht="17.25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</row>
    <row r="56" spans="1:11" ht="14.25" customHeight="1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</row>
    <row r="57" spans="1:11" ht="14.25" customHeight="1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</row>
    <row r="58" spans="1:11" ht="17.25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</row>
    <row r="59" spans="1:11" ht="17.25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</row>
    <row r="60" spans="1:11" ht="17.25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</row>
    <row r="61" spans="1:11" ht="17.25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</row>
    <row r="62" spans="1:11" ht="17.25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</row>
    <row r="63" spans="1:11" ht="15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</row>
    <row r="64" spans="1:11" ht="15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</row>
    <row r="65" spans="1:11" ht="15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</row>
    <row r="66" spans="1:11" ht="15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</row>
    <row r="67" spans="1:11" ht="15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</row>
    <row r="68" spans="1:11" ht="15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</row>
    <row r="69" spans="1:11" ht="15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</row>
    <row r="70" spans="1:11" ht="15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63"/>
    </row>
    <row r="71" spans="1:11" ht="15">
      <c r="A71" s="63"/>
      <c r="B71" s="63"/>
      <c r="C71" s="63"/>
      <c r="D71" s="63"/>
      <c r="E71" s="63"/>
      <c r="F71" s="63"/>
      <c r="G71" s="63"/>
      <c r="H71" s="63"/>
      <c r="I71" s="63"/>
      <c r="J71" s="63"/>
      <c r="K71" s="63"/>
    </row>
    <row r="72" spans="1:11" ht="15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</row>
    <row r="73" spans="1:11" ht="15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63"/>
    </row>
    <row r="74" spans="1:11" ht="15">
      <c r="A74" s="63"/>
      <c r="B74" s="63"/>
      <c r="C74" s="63"/>
      <c r="D74" s="63"/>
      <c r="E74" s="63"/>
      <c r="F74" s="63"/>
      <c r="G74" s="63"/>
      <c r="H74" s="63"/>
      <c r="I74" s="63"/>
      <c r="J74" s="63"/>
      <c r="K74" s="63"/>
    </row>
    <row r="75" spans="1:11" ht="15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</row>
    <row r="76" spans="1:11" ht="15">
      <c r="A76" s="63"/>
      <c r="B76" s="63"/>
      <c r="C76" s="63"/>
      <c r="D76" s="63"/>
      <c r="E76" s="63"/>
      <c r="F76" s="63"/>
      <c r="G76" s="63"/>
      <c r="H76" s="63"/>
      <c r="I76" s="63"/>
      <c r="J76" s="63"/>
      <c r="K76" s="63"/>
    </row>
    <row r="77" spans="1:11" ht="15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</row>
    <row r="78" spans="1:11" ht="15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</row>
    <row r="79" spans="1:11" ht="15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</row>
    <row r="80" spans="1:11" ht="15">
      <c r="A80" s="63"/>
      <c r="B80" s="63"/>
      <c r="C80" s="63"/>
      <c r="D80" s="63"/>
      <c r="E80" s="63"/>
      <c r="F80" s="63"/>
      <c r="G80" s="63"/>
      <c r="H80" s="63"/>
      <c r="I80" s="63"/>
      <c r="J80" s="63"/>
      <c r="K80" s="63"/>
    </row>
    <row r="81" spans="1:11" ht="15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</row>
    <row r="82" spans="1:11" ht="15">
      <c r="A82" s="63"/>
      <c r="B82" s="63"/>
      <c r="C82" s="63"/>
      <c r="D82" s="63"/>
      <c r="E82" s="63"/>
      <c r="F82" s="63"/>
      <c r="G82" s="63"/>
      <c r="H82" s="63"/>
      <c r="I82" s="63"/>
      <c r="J82" s="63"/>
      <c r="K82" s="63"/>
    </row>
    <row r="83" spans="1:11" ht="15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</row>
    <row r="84" spans="1:11" ht="15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3"/>
    </row>
    <row r="85" spans="1:11" ht="15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3"/>
    </row>
    <row r="86" spans="1:11" ht="15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</row>
    <row r="87" spans="1:11" ht="15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3"/>
    </row>
    <row r="88" spans="1:11" ht="15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3"/>
    </row>
    <row r="89" spans="1:11" ht="15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3"/>
    </row>
    <row r="90" spans="1:11" ht="15">
      <c r="A90" s="63"/>
      <c r="B90" s="63"/>
      <c r="C90" s="63"/>
      <c r="D90" s="63"/>
      <c r="E90" s="63"/>
      <c r="F90" s="63"/>
      <c r="G90" s="63"/>
      <c r="H90" s="63"/>
      <c r="I90" s="63"/>
      <c r="J90" s="63"/>
      <c r="K90" s="63"/>
    </row>
    <row r="91" spans="1:11" ht="15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3"/>
    </row>
    <row r="92" spans="1:11" ht="15">
      <c r="A92" s="63"/>
      <c r="B92" s="63"/>
      <c r="C92" s="63"/>
      <c r="D92" s="63"/>
      <c r="E92" s="63"/>
      <c r="F92" s="63"/>
      <c r="G92" s="63"/>
      <c r="H92" s="63"/>
      <c r="I92" s="63"/>
      <c r="J92" s="63"/>
      <c r="K92" s="63"/>
    </row>
    <row r="93" spans="1:11" ht="15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3"/>
    </row>
    <row r="94" spans="1:11" ht="15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3"/>
    </row>
    <row r="95" spans="1:11" ht="15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63"/>
    </row>
    <row r="96" spans="1:11" ht="15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63"/>
    </row>
    <row r="97" spans="1:11" ht="15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3"/>
    </row>
    <row r="98" spans="1:11" ht="15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3"/>
    </row>
    <row r="99" spans="1:11" ht="15">
      <c r="A99" s="63"/>
      <c r="B99" s="63"/>
      <c r="C99" s="63"/>
      <c r="D99" s="63"/>
      <c r="E99" s="63"/>
      <c r="F99" s="63"/>
      <c r="G99" s="63"/>
      <c r="H99" s="63"/>
      <c r="I99" s="63"/>
      <c r="J99" s="63"/>
      <c r="K99" s="63"/>
    </row>
    <row r="100" spans="1:11" ht="15">
      <c r="A100" s="63"/>
      <c r="B100" s="63"/>
      <c r="C100" s="63"/>
      <c r="D100" s="63"/>
      <c r="E100" s="63"/>
      <c r="F100" s="63"/>
      <c r="G100" s="63"/>
      <c r="H100" s="63"/>
      <c r="I100" s="63"/>
      <c r="J100" s="63"/>
      <c r="K100" s="63"/>
    </row>
    <row r="101" spans="1:11" ht="15">
      <c r="A101" s="63"/>
      <c r="B101" s="63"/>
      <c r="C101" s="63"/>
      <c r="D101" s="63"/>
      <c r="E101" s="63"/>
      <c r="F101" s="63"/>
      <c r="G101" s="63"/>
      <c r="H101" s="63"/>
      <c r="I101" s="63"/>
      <c r="J101" s="63"/>
      <c r="K101" s="63"/>
    </row>
    <row r="102" spans="1:11" ht="15">
      <c r="A102" s="63"/>
      <c r="B102" s="63"/>
      <c r="C102" s="63"/>
      <c r="D102" s="63"/>
      <c r="E102" s="63"/>
      <c r="F102" s="63"/>
      <c r="G102" s="63"/>
      <c r="H102" s="63"/>
      <c r="I102" s="63"/>
      <c r="J102" s="63"/>
      <c r="K102" s="63"/>
    </row>
    <row r="103" spans="1:11" ht="15">
      <c r="A103" s="63"/>
      <c r="B103" s="63"/>
      <c r="C103" s="63"/>
      <c r="D103" s="63"/>
      <c r="E103" s="63"/>
      <c r="F103" s="63"/>
      <c r="G103" s="63"/>
      <c r="H103" s="63"/>
      <c r="I103" s="63"/>
      <c r="J103" s="63"/>
      <c r="K103" s="63"/>
    </row>
    <row r="104" spans="1:11" ht="15">
      <c r="A104" s="63"/>
      <c r="B104" s="63"/>
      <c r="C104" s="63"/>
      <c r="D104" s="63"/>
      <c r="E104" s="63"/>
      <c r="F104" s="63"/>
      <c r="G104" s="63"/>
      <c r="H104" s="63"/>
      <c r="I104" s="63"/>
      <c r="J104" s="63"/>
      <c r="K104" s="63"/>
    </row>
    <row r="105" spans="1:11" ht="15">
      <c r="A105" s="63"/>
      <c r="B105" s="63"/>
      <c r="C105" s="63"/>
      <c r="D105" s="63"/>
      <c r="E105" s="63"/>
      <c r="F105" s="63"/>
      <c r="G105" s="63"/>
      <c r="H105" s="63"/>
      <c r="I105" s="63"/>
      <c r="J105" s="63"/>
      <c r="K105" s="63"/>
    </row>
    <row r="106" spans="1:11" ht="15">
      <c r="A106" s="63"/>
      <c r="B106" s="63"/>
      <c r="C106" s="63"/>
      <c r="D106" s="63"/>
      <c r="E106" s="63"/>
      <c r="F106" s="63"/>
      <c r="G106" s="63"/>
      <c r="H106" s="63"/>
      <c r="I106" s="63"/>
      <c r="J106" s="63"/>
      <c r="K106" s="63"/>
    </row>
    <row r="107" spans="1:11" ht="15">
      <c r="A107" s="63"/>
      <c r="B107" s="63"/>
      <c r="C107" s="63"/>
      <c r="D107" s="63"/>
      <c r="E107" s="63"/>
      <c r="F107" s="63"/>
      <c r="G107" s="63"/>
      <c r="H107" s="63"/>
      <c r="I107" s="63"/>
      <c r="J107" s="63"/>
      <c r="K107" s="63"/>
    </row>
    <row r="108" spans="1:11" ht="15">
      <c r="A108" s="63"/>
      <c r="B108" s="63"/>
      <c r="C108" s="63"/>
      <c r="D108" s="63"/>
      <c r="E108" s="63"/>
      <c r="F108" s="63"/>
      <c r="G108" s="63"/>
      <c r="H108" s="63"/>
      <c r="I108" s="63"/>
      <c r="J108" s="63"/>
      <c r="K108" s="63"/>
    </row>
    <row r="109" spans="1:11" ht="15">
      <c r="A109" s="63"/>
      <c r="B109" s="63"/>
      <c r="C109" s="63"/>
      <c r="D109" s="63"/>
      <c r="E109" s="63"/>
      <c r="F109" s="63"/>
      <c r="G109" s="63"/>
      <c r="H109" s="63"/>
      <c r="I109" s="63"/>
      <c r="J109" s="63"/>
      <c r="K109" s="63"/>
    </row>
    <row r="110" spans="1:11" ht="15">
      <c r="A110" s="63"/>
      <c r="B110" s="63"/>
      <c r="C110" s="63"/>
      <c r="D110" s="63"/>
      <c r="E110" s="63"/>
      <c r="F110" s="63"/>
      <c r="G110" s="63"/>
      <c r="H110" s="63"/>
      <c r="I110" s="63"/>
      <c r="J110" s="63"/>
      <c r="K110" s="63"/>
    </row>
    <row r="111" spans="1:11" ht="15">
      <c r="A111" s="63"/>
      <c r="B111" s="63"/>
      <c r="C111" s="63"/>
      <c r="D111" s="63"/>
      <c r="E111" s="63"/>
      <c r="F111" s="63"/>
      <c r="G111" s="63"/>
      <c r="H111" s="63"/>
      <c r="I111" s="63"/>
      <c r="J111" s="63"/>
      <c r="K111" s="63"/>
    </row>
    <row r="112" spans="1:11" ht="15">
      <c r="A112" s="63"/>
      <c r="B112" s="63"/>
      <c r="C112" s="63"/>
      <c r="D112" s="63"/>
      <c r="E112" s="63"/>
      <c r="F112" s="63"/>
      <c r="G112" s="63"/>
      <c r="H112" s="63"/>
      <c r="I112" s="63"/>
      <c r="J112" s="63"/>
      <c r="K112" s="63"/>
    </row>
    <row r="113" spans="1:11" ht="15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63"/>
    </row>
    <row r="114" spans="1:11" ht="15">
      <c r="A114" s="63"/>
      <c r="B114" s="63"/>
      <c r="C114" s="63"/>
      <c r="D114" s="63"/>
      <c r="E114" s="63"/>
      <c r="F114" s="63"/>
      <c r="G114" s="63"/>
      <c r="H114" s="63"/>
      <c r="I114" s="63"/>
      <c r="J114" s="63"/>
      <c r="K114" s="63"/>
    </row>
    <row r="115" spans="1:11" ht="15">
      <c r="A115" s="63"/>
      <c r="B115" s="63"/>
      <c r="C115" s="63"/>
      <c r="D115" s="63"/>
      <c r="E115" s="63"/>
      <c r="F115" s="63"/>
      <c r="G115" s="63"/>
      <c r="H115" s="63"/>
      <c r="I115" s="63"/>
      <c r="J115" s="63"/>
      <c r="K115" s="63"/>
    </row>
    <row r="116" spans="1:11" ht="15">
      <c r="A116" s="63"/>
      <c r="B116" s="63"/>
      <c r="C116" s="63"/>
      <c r="D116" s="63"/>
      <c r="E116" s="63"/>
      <c r="F116" s="63"/>
      <c r="G116" s="63"/>
      <c r="H116" s="63"/>
      <c r="I116" s="63"/>
      <c r="J116" s="63"/>
      <c r="K116" s="63"/>
    </row>
    <row r="117" spans="1:11" ht="15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63"/>
    </row>
    <row r="118" spans="1:11" ht="15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63"/>
    </row>
    <row r="119" spans="1:11" ht="15">
      <c r="A119" s="63"/>
      <c r="B119" s="63"/>
      <c r="C119" s="63"/>
      <c r="D119" s="63"/>
      <c r="E119" s="63"/>
      <c r="F119" s="63"/>
      <c r="G119" s="63"/>
      <c r="H119" s="63"/>
      <c r="I119" s="63"/>
      <c r="J119" s="63"/>
      <c r="K119" s="63"/>
    </row>
    <row r="120" spans="1:11" ht="15">
      <c r="A120" s="63"/>
      <c r="B120" s="63"/>
      <c r="C120" s="63"/>
      <c r="D120" s="63"/>
      <c r="E120" s="63"/>
      <c r="F120" s="63"/>
      <c r="G120" s="63"/>
      <c r="H120" s="63"/>
      <c r="I120" s="63"/>
      <c r="J120" s="63"/>
      <c r="K120" s="63"/>
    </row>
    <row r="121" spans="1:11" ht="15">
      <c r="A121" s="63"/>
      <c r="B121" s="63"/>
      <c r="C121" s="63"/>
      <c r="D121" s="63"/>
      <c r="E121" s="63"/>
      <c r="F121" s="63"/>
      <c r="G121" s="63"/>
      <c r="H121" s="63"/>
      <c r="I121" s="63"/>
      <c r="J121" s="63"/>
      <c r="K121" s="63"/>
    </row>
    <row r="122" spans="1:11" ht="15">
      <c r="A122" s="63"/>
      <c r="B122" s="63"/>
      <c r="C122" s="63"/>
      <c r="D122" s="63"/>
      <c r="E122" s="63"/>
      <c r="F122" s="63"/>
      <c r="G122" s="63"/>
      <c r="H122" s="63"/>
      <c r="I122" s="63"/>
      <c r="J122" s="63"/>
      <c r="K122" s="63"/>
    </row>
    <row r="123" spans="1:11" ht="15">
      <c r="A123" s="63"/>
      <c r="B123" s="63"/>
      <c r="C123" s="63"/>
      <c r="D123" s="63"/>
      <c r="E123" s="63"/>
      <c r="F123" s="63"/>
      <c r="G123" s="63"/>
      <c r="H123" s="63"/>
      <c r="I123" s="63"/>
      <c r="J123" s="63"/>
      <c r="K123" s="63"/>
    </row>
    <row r="124" spans="1:11" ht="15">
      <c r="A124" s="63"/>
      <c r="B124" s="63"/>
      <c r="C124" s="63"/>
      <c r="D124" s="63"/>
      <c r="E124" s="63"/>
      <c r="F124" s="63"/>
      <c r="G124" s="63"/>
      <c r="H124" s="63"/>
      <c r="I124" s="63"/>
      <c r="J124" s="63"/>
      <c r="K124" s="63"/>
    </row>
    <row r="125" spans="1:11" ht="15">
      <c r="A125" s="63"/>
      <c r="B125" s="63"/>
      <c r="C125" s="63"/>
      <c r="D125" s="63"/>
      <c r="E125" s="63"/>
      <c r="F125" s="63"/>
      <c r="G125" s="63"/>
      <c r="H125" s="63"/>
      <c r="I125" s="63"/>
      <c r="J125" s="63"/>
      <c r="K125" s="63"/>
    </row>
    <row r="126" spans="1:11" ht="15">
      <c r="A126" s="63"/>
      <c r="B126" s="63"/>
      <c r="C126" s="63"/>
      <c r="D126" s="63"/>
      <c r="E126" s="63"/>
      <c r="F126" s="63"/>
      <c r="G126" s="63"/>
      <c r="H126" s="63"/>
      <c r="I126" s="63"/>
      <c r="J126" s="63"/>
      <c r="K126" s="63"/>
    </row>
    <row r="127" spans="1:11" ht="15">
      <c r="A127" s="63"/>
      <c r="B127" s="63"/>
      <c r="C127" s="63"/>
      <c r="D127" s="63"/>
      <c r="E127" s="63"/>
      <c r="F127" s="63"/>
      <c r="G127" s="63"/>
      <c r="H127" s="63"/>
      <c r="I127" s="63"/>
      <c r="J127" s="63"/>
      <c r="K127" s="63"/>
    </row>
    <row r="128" spans="1:11" ht="15">
      <c r="A128" s="63"/>
      <c r="B128" s="63"/>
      <c r="C128" s="63"/>
      <c r="D128" s="63"/>
      <c r="E128" s="63"/>
      <c r="F128" s="63"/>
      <c r="G128" s="63"/>
      <c r="H128" s="63"/>
      <c r="I128" s="63"/>
      <c r="J128" s="63"/>
      <c r="K128" s="63"/>
    </row>
    <row r="129" spans="1:11" ht="1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</row>
    <row r="130" spans="1:11" ht="1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</row>
    <row r="131" spans="1:11" ht="1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</row>
    <row r="132" spans="1:11" ht="15">
      <c r="A132" s="63"/>
      <c r="B132" s="63"/>
      <c r="C132" s="63"/>
      <c r="D132" s="63"/>
      <c r="E132" s="63"/>
      <c r="F132" s="63"/>
      <c r="G132" s="63"/>
      <c r="H132" s="63"/>
      <c r="I132" s="63"/>
      <c r="J132" s="63"/>
      <c r="K132" s="63"/>
    </row>
    <row r="133" spans="1:11" ht="1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</row>
    <row r="134" spans="1:11" ht="15">
      <c r="A134" s="63"/>
      <c r="B134" s="63"/>
      <c r="C134" s="63"/>
      <c r="D134" s="63"/>
      <c r="E134" s="63"/>
      <c r="F134" s="63"/>
      <c r="G134" s="63"/>
      <c r="H134" s="63"/>
      <c r="I134" s="63"/>
      <c r="J134" s="63"/>
      <c r="K134" s="63"/>
    </row>
    <row r="135" spans="1:11" ht="15">
      <c r="A135" s="63"/>
      <c r="B135" s="63"/>
      <c r="C135" s="63"/>
      <c r="D135" s="63"/>
      <c r="E135" s="63"/>
      <c r="F135" s="63"/>
      <c r="G135" s="63"/>
      <c r="H135" s="63"/>
      <c r="I135" s="63"/>
      <c r="J135" s="63"/>
      <c r="K135" s="63"/>
    </row>
    <row r="136" spans="1:11" ht="15">
      <c r="A136" s="63"/>
      <c r="B136" s="63"/>
      <c r="C136" s="63"/>
      <c r="D136" s="63"/>
      <c r="E136" s="63"/>
      <c r="F136" s="63"/>
      <c r="G136" s="63"/>
      <c r="H136" s="63"/>
      <c r="I136" s="63"/>
      <c r="J136" s="63"/>
      <c r="K136" s="63"/>
    </row>
    <row r="137" spans="1:11" ht="15">
      <c r="A137" s="63"/>
      <c r="B137" s="63"/>
      <c r="C137" s="63"/>
      <c r="D137" s="63"/>
      <c r="E137" s="63"/>
      <c r="F137" s="63"/>
      <c r="G137" s="63"/>
      <c r="H137" s="63"/>
      <c r="I137" s="63"/>
      <c r="J137" s="63"/>
      <c r="K137" s="63"/>
    </row>
    <row r="138" spans="1:11" ht="15">
      <c r="A138" s="63"/>
      <c r="B138" s="63"/>
      <c r="C138" s="63"/>
      <c r="D138" s="63"/>
      <c r="E138" s="63"/>
      <c r="F138" s="63"/>
      <c r="G138" s="63"/>
      <c r="H138" s="63"/>
      <c r="I138" s="63"/>
      <c r="J138" s="63"/>
      <c r="K138" s="63"/>
    </row>
    <row r="139" spans="1:11" ht="15">
      <c r="A139" s="63"/>
      <c r="B139" s="63"/>
      <c r="C139" s="63"/>
      <c r="D139" s="63"/>
      <c r="E139" s="63"/>
      <c r="F139" s="63"/>
      <c r="G139" s="63"/>
      <c r="H139" s="63"/>
      <c r="I139" s="63"/>
      <c r="J139" s="63"/>
      <c r="K139" s="63"/>
    </row>
    <row r="140" spans="1:11" ht="15">
      <c r="A140" s="63"/>
      <c r="B140" s="63"/>
      <c r="C140" s="63"/>
      <c r="D140" s="63"/>
      <c r="E140" s="63"/>
      <c r="F140" s="63"/>
      <c r="G140" s="63"/>
      <c r="H140" s="63"/>
      <c r="I140" s="63"/>
      <c r="J140" s="63"/>
      <c r="K140" s="63"/>
    </row>
    <row r="141" spans="1:11" ht="15">
      <c r="A141" s="63"/>
      <c r="B141" s="63"/>
      <c r="C141" s="63"/>
      <c r="D141" s="63"/>
      <c r="E141" s="63"/>
      <c r="F141" s="63"/>
      <c r="G141" s="63"/>
      <c r="H141" s="63"/>
      <c r="I141" s="63"/>
      <c r="J141" s="63"/>
      <c r="K141" s="63"/>
    </row>
    <row r="142" spans="1:11" ht="15">
      <c r="A142" s="63"/>
      <c r="B142" s="63"/>
      <c r="C142" s="63"/>
      <c r="D142" s="63"/>
      <c r="E142" s="63"/>
      <c r="F142" s="63"/>
      <c r="G142" s="63"/>
      <c r="H142" s="63"/>
      <c r="I142" s="63"/>
      <c r="J142" s="63"/>
      <c r="K142" s="63"/>
    </row>
    <row r="143" spans="1:11" ht="15">
      <c r="A143" s="63"/>
      <c r="B143" s="63"/>
      <c r="C143" s="63"/>
      <c r="D143" s="63"/>
      <c r="E143" s="63"/>
      <c r="F143" s="63"/>
      <c r="G143" s="63"/>
      <c r="H143" s="63"/>
      <c r="I143" s="63"/>
      <c r="J143" s="63"/>
      <c r="K143" s="63"/>
    </row>
    <row r="144" spans="1:11" ht="15">
      <c r="A144" s="63"/>
      <c r="B144" s="63"/>
      <c r="C144" s="63"/>
      <c r="D144" s="63"/>
      <c r="E144" s="63"/>
      <c r="F144" s="63"/>
      <c r="G144" s="63"/>
      <c r="H144" s="63"/>
      <c r="I144" s="63"/>
      <c r="J144" s="63"/>
      <c r="K144" s="63"/>
    </row>
    <row r="145" spans="1:11" ht="15">
      <c r="A145" s="63"/>
      <c r="B145" s="63"/>
      <c r="C145" s="63"/>
      <c r="D145" s="63"/>
      <c r="E145" s="63"/>
      <c r="F145" s="63"/>
      <c r="G145" s="63"/>
      <c r="H145" s="63"/>
      <c r="I145" s="63"/>
      <c r="J145" s="63"/>
      <c r="K145" s="63"/>
    </row>
    <row r="146" spans="1:11" ht="15">
      <c r="A146" s="63"/>
      <c r="B146" s="63"/>
      <c r="C146" s="63"/>
      <c r="D146" s="63"/>
      <c r="E146" s="63"/>
      <c r="F146" s="63"/>
      <c r="G146" s="63"/>
      <c r="H146" s="63"/>
      <c r="I146" s="63"/>
      <c r="J146" s="63"/>
      <c r="K146" s="63"/>
    </row>
    <row r="147" spans="1:11" ht="15">
      <c r="A147" s="63"/>
      <c r="B147" s="63"/>
      <c r="C147" s="63"/>
      <c r="D147" s="63"/>
      <c r="E147" s="63"/>
      <c r="F147" s="63"/>
      <c r="G147" s="63"/>
      <c r="H147" s="63"/>
      <c r="I147" s="63"/>
      <c r="J147" s="63"/>
      <c r="K147" s="63"/>
    </row>
    <row r="148" spans="1:11" ht="15">
      <c r="A148" s="63"/>
      <c r="B148" s="63"/>
      <c r="C148" s="63"/>
      <c r="D148" s="63"/>
      <c r="E148" s="63"/>
      <c r="F148" s="63"/>
      <c r="G148" s="63"/>
      <c r="H148" s="63"/>
      <c r="I148" s="63"/>
      <c r="J148" s="63"/>
      <c r="K148" s="63"/>
    </row>
    <row r="149" spans="1:11" ht="15">
      <c r="A149" s="63"/>
      <c r="B149" s="63"/>
      <c r="C149" s="63"/>
      <c r="D149" s="63"/>
      <c r="E149" s="63"/>
      <c r="F149" s="63"/>
      <c r="G149" s="63"/>
      <c r="H149" s="63"/>
      <c r="I149" s="63"/>
      <c r="J149" s="63"/>
      <c r="K149" s="63"/>
    </row>
    <row r="150" spans="1:11" ht="15">
      <c r="A150" s="63"/>
      <c r="B150" s="63"/>
      <c r="C150" s="63"/>
      <c r="D150" s="63"/>
      <c r="E150" s="63"/>
      <c r="F150" s="63"/>
      <c r="G150" s="63"/>
      <c r="H150" s="63"/>
      <c r="I150" s="63"/>
      <c r="J150" s="63"/>
      <c r="K150" s="63"/>
    </row>
    <row r="151" spans="1:11" ht="15">
      <c r="A151" s="63"/>
      <c r="B151" s="63"/>
      <c r="C151" s="63"/>
      <c r="D151" s="63"/>
      <c r="E151" s="63"/>
      <c r="F151" s="63"/>
      <c r="G151" s="63"/>
      <c r="H151" s="63"/>
      <c r="I151" s="63"/>
      <c r="J151" s="63"/>
      <c r="K151" s="63"/>
    </row>
    <row r="152" spans="1:11" ht="15">
      <c r="A152" s="63"/>
      <c r="B152" s="63"/>
      <c r="C152" s="63"/>
      <c r="D152" s="63"/>
      <c r="E152" s="63"/>
      <c r="F152" s="63"/>
      <c r="G152" s="63"/>
      <c r="H152" s="63"/>
      <c r="I152" s="63"/>
      <c r="J152" s="63"/>
      <c r="K152" s="63"/>
    </row>
    <row r="153" spans="1:11" ht="15">
      <c r="A153" s="63"/>
      <c r="B153" s="63"/>
      <c r="C153" s="63"/>
      <c r="D153" s="63"/>
      <c r="E153" s="63"/>
      <c r="F153" s="63"/>
      <c r="G153" s="63"/>
      <c r="H153" s="63"/>
      <c r="I153" s="63"/>
      <c r="J153" s="63"/>
      <c r="K153" s="63"/>
    </row>
    <row r="154" spans="1:11" ht="15">
      <c r="A154" s="63"/>
      <c r="B154" s="63"/>
      <c r="C154" s="63"/>
      <c r="D154" s="63"/>
      <c r="E154" s="63"/>
      <c r="F154" s="63"/>
      <c r="G154" s="63"/>
      <c r="H154" s="63"/>
      <c r="I154" s="63"/>
      <c r="J154" s="63"/>
      <c r="K154" s="63"/>
    </row>
    <row r="155" spans="1:11" ht="15">
      <c r="A155" s="63"/>
      <c r="B155" s="63"/>
      <c r="C155" s="63"/>
      <c r="D155" s="63"/>
      <c r="E155" s="63"/>
      <c r="F155" s="63"/>
      <c r="G155" s="63"/>
      <c r="H155" s="63"/>
      <c r="I155" s="63"/>
      <c r="J155" s="63"/>
      <c r="K155" s="63"/>
    </row>
    <row r="156" spans="1:11" ht="15">
      <c r="A156" s="63"/>
      <c r="B156" s="63"/>
      <c r="C156" s="63"/>
      <c r="D156" s="63"/>
      <c r="E156" s="63"/>
      <c r="F156" s="63"/>
      <c r="G156" s="63"/>
      <c r="H156" s="63"/>
      <c r="I156" s="63"/>
      <c r="J156" s="63"/>
      <c r="K156" s="63"/>
    </row>
    <row r="157" spans="1:11" ht="15">
      <c r="A157" s="63"/>
      <c r="B157" s="63"/>
      <c r="C157" s="63"/>
      <c r="D157" s="63"/>
      <c r="E157" s="63"/>
      <c r="F157" s="63"/>
      <c r="G157" s="63"/>
      <c r="H157" s="63"/>
      <c r="I157" s="63"/>
      <c r="J157" s="63"/>
      <c r="K157" s="63"/>
    </row>
    <row r="158" spans="1:11" ht="15">
      <c r="A158" s="63"/>
      <c r="B158" s="63"/>
      <c r="C158" s="63"/>
      <c r="D158" s="63"/>
      <c r="E158" s="63"/>
      <c r="F158" s="63"/>
      <c r="G158" s="63"/>
      <c r="H158" s="63"/>
      <c r="I158" s="63"/>
      <c r="J158" s="63"/>
      <c r="K158" s="63"/>
    </row>
    <row r="159" spans="1:11" ht="15">
      <c r="A159" s="63"/>
      <c r="B159" s="63"/>
      <c r="C159" s="63"/>
      <c r="D159" s="63"/>
      <c r="E159" s="63"/>
      <c r="F159" s="63"/>
      <c r="G159" s="63"/>
      <c r="H159" s="63"/>
      <c r="I159" s="63"/>
      <c r="J159" s="63"/>
      <c r="K159" s="63"/>
    </row>
    <row r="160" spans="1:11" ht="15">
      <c r="A160" s="63"/>
      <c r="B160" s="63"/>
      <c r="C160" s="63"/>
      <c r="D160" s="63"/>
      <c r="E160" s="63"/>
      <c r="F160" s="63"/>
      <c r="G160" s="63"/>
      <c r="H160" s="63"/>
      <c r="I160" s="63"/>
      <c r="J160" s="63"/>
      <c r="K160" s="63"/>
    </row>
    <row r="161" spans="1:11" ht="15">
      <c r="A161" s="63"/>
      <c r="B161" s="63"/>
      <c r="C161" s="63"/>
      <c r="D161" s="63"/>
      <c r="E161" s="63"/>
      <c r="F161" s="63"/>
      <c r="G161" s="63"/>
      <c r="H161" s="63"/>
      <c r="I161" s="63"/>
      <c r="J161" s="63"/>
      <c r="K161" s="63"/>
    </row>
    <row r="162" spans="1:11" ht="15">
      <c r="A162" s="63"/>
      <c r="B162" s="63"/>
      <c r="C162" s="63"/>
      <c r="D162" s="63"/>
      <c r="E162" s="63"/>
      <c r="F162" s="63"/>
      <c r="G162" s="63"/>
      <c r="H162" s="63"/>
      <c r="I162" s="63"/>
      <c r="J162" s="63"/>
      <c r="K162" s="63"/>
    </row>
    <row r="163" spans="1:11" ht="15">
      <c r="A163" s="63"/>
      <c r="B163" s="63"/>
      <c r="C163" s="63"/>
      <c r="D163" s="63"/>
      <c r="E163" s="63"/>
      <c r="F163" s="63"/>
      <c r="G163" s="63"/>
      <c r="H163" s="63"/>
      <c r="I163" s="63"/>
      <c r="J163" s="63"/>
      <c r="K163" s="63"/>
    </row>
    <row r="164" spans="1:11" ht="15">
      <c r="A164" s="63"/>
      <c r="B164" s="63"/>
      <c r="C164" s="63"/>
      <c r="D164" s="63"/>
      <c r="E164" s="63"/>
      <c r="F164" s="63"/>
      <c r="G164" s="63"/>
      <c r="H164" s="63"/>
      <c r="I164" s="63"/>
      <c r="J164" s="63"/>
      <c r="K164" s="63"/>
    </row>
    <row r="165" spans="1:11" ht="15">
      <c r="A165" s="63"/>
      <c r="B165" s="63"/>
      <c r="C165" s="63"/>
      <c r="D165" s="63"/>
      <c r="E165" s="63"/>
      <c r="F165" s="63"/>
      <c r="G165" s="63"/>
      <c r="H165" s="63"/>
      <c r="I165" s="63"/>
      <c r="J165" s="63"/>
      <c r="K165" s="63"/>
    </row>
    <row r="166" spans="1:11" ht="15">
      <c r="A166" s="63"/>
      <c r="B166" s="63"/>
      <c r="C166" s="63"/>
      <c r="D166" s="63"/>
      <c r="E166" s="63"/>
      <c r="F166" s="63"/>
      <c r="G166" s="63"/>
      <c r="H166" s="63"/>
      <c r="I166" s="63"/>
      <c r="J166" s="63"/>
      <c r="K166" s="63"/>
    </row>
    <row r="167" spans="1:11" ht="15">
      <c r="A167" s="63"/>
      <c r="B167" s="63"/>
      <c r="C167" s="63"/>
      <c r="D167" s="63"/>
      <c r="E167" s="63"/>
      <c r="F167" s="63"/>
      <c r="G167" s="63"/>
      <c r="H167" s="63"/>
      <c r="I167" s="63"/>
      <c r="J167" s="63"/>
      <c r="K167" s="63"/>
    </row>
    <row r="168" spans="1:11" ht="15">
      <c r="A168" s="63"/>
      <c r="B168" s="63"/>
      <c r="C168" s="63"/>
      <c r="D168" s="63"/>
      <c r="E168" s="63"/>
      <c r="F168" s="63"/>
      <c r="G168" s="63"/>
      <c r="H168" s="63"/>
      <c r="I168" s="63"/>
      <c r="J168" s="63"/>
      <c r="K168" s="63"/>
    </row>
    <row r="169" spans="1:11" ht="15">
      <c r="A169" s="63"/>
      <c r="B169" s="63"/>
      <c r="C169" s="63"/>
      <c r="D169" s="63"/>
      <c r="E169" s="63"/>
      <c r="F169" s="63"/>
      <c r="G169" s="63"/>
      <c r="H169" s="63"/>
      <c r="I169" s="63"/>
      <c r="J169" s="63"/>
      <c r="K169" s="63"/>
    </row>
    <row r="170" spans="1:11" ht="15">
      <c r="A170" s="63"/>
      <c r="B170" s="63"/>
      <c r="C170" s="63"/>
      <c r="D170" s="63"/>
      <c r="E170" s="63"/>
      <c r="F170" s="63"/>
      <c r="G170" s="63"/>
      <c r="H170" s="63"/>
      <c r="I170" s="63"/>
      <c r="J170" s="63"/>
      <c r="K170" s="63"/>
    </row>
    <row r="171" spans="1:11" ht="15">
      <c r="A171" s="63"/>
      <c r="B171" s="63"/>
      <c r="C171" s="63"/>
      <c r="D171" s="63"/>
      <c r="E171" s="63"/>
      <c r="F171" s="63"/>
      <c r="G171" s="63"/>
      <c r="H171" s="63"/>
      <c r="I171" s="63"/>
      <c r="J171" s="63"/>
      <c r="K171" s="63"/>
    </row>
    <row r="172" spans="1:11" ht="15">
      <c r="A172" s="63"/>
      <c r="B172" s="63"/>
      <c r="C172" s="63"/>
      <c r="D172" s="63"/>
      <c r="E172" s="63"/>
      <c r="F172" s="63"/>
      <c r="G172" s="63"/>
      <c r="H172" s="63"/>
      <c r="I172" s="63"/>
      <c r="J172" s="63"/>
      <c r="K172" s="63"/>
    </row>
    <row r="173" spans="1:11" ht="15">
      <c r="A173" s="63"/>
      <c r="B173" s="63"/>
      <c r="C173" s="63"/>
      <c r="D173" s="63"/>
      <c r="E173" s="63"/>
      <c r="F173" s="63"/>
      <c r="G173" s="63"/>
      <c r="H173" s="63"/>
      <c r="I173" s="63"/>
      <c r="J173" s="63"/>
      <c r="K173" s="63"/>
    </row>
    <row r="174" spans="1:11" ht="15">
      <c r="A174" s="63"/>
      <c r="B174" s="63"/>
      <c r="C174" s="63"/>
      <c r="D174" s="63"/>
      <c r="E174" s="63"/>
      <c r="F174" s="63"/>
      <c r="G174" s="63"/>
      <c r="H174" s="63"/>
      <c r="I174" s="63"/>
      <c r="J174" s="63"/>
      <c r="K174" s="63"/>
    </row>
    <row r="175" spans="1:11" ht="15">
      <c r="A175" s="63"/>
      <c r="B175" s="63"/>
      <c r="C175" s="63"/>
      <c r="D175" s="63"/>
      <c r="E175" s="63"/>
      <c r="F175" s="63"/>
      <c r="G175" s="63"/>
      <c r="H175" s="63"/>
      <c r="I175" s="63"/>
      <c r="J175" s="63"/>
      <c r="K175" s="63"/>
    </row>
    <row r="176" spans="1:11" ht="15">
      <c r="A176" s="63"/>
      <c r="B176" s="63"/>
      <c r="C176" s="63"/>
      <c r="D176" s="63"/>
      <c r="E176" s="63"/>
      <c r="F176" s="63"/>
      <c r="G176" s="63"/>
      <c r="H176" s="63"/>
      <c r="I176" s="63"/>
      <c r="J176" s="63"/>
      <c r="K176" s="63"/>
    </row>
    <row r="177" spans="1:11" ht="15">
      <c r="A177" s="63"/>
      <c r="B177" s="63"/>
      <c r="C177" s="63"/>
      <c r="D177" s="63"/>
      <c r="E177" s="63"/>
      <c r="F177" s="63"/>
      <c r="G177" s="63"/>
      <c r="H177" s="63"/>
      <c r="I177" s="63"/>
      <c r="J177" s="63"/>
      <c r="K177" s="63"/>
    </row>
    <row r="178" spans="1:11" ht="15">
      <c r="A178" s="63"/>
      <c r="B178" s="63"/>
      <c r="C178" s="63"/>
      <c r="D178" s="63"/>
      <c r="E178" s="63"/>
      <c r="F178" s="63"/>
      <c r="G178" s="63"/>
      <c r="H178" s="63"/>
      <c r="I178" s="63"/>
      <c r="J178" s="63"/>
      <c r="K178" s="63"/>
    </row>
    <row r="179" spans="1:11" ht="15">
      <c r="A179" s="63"/>
      <c r="B179" s="63"/>
      <c r="C179" s="63"/>
      <c r="D179" s="63"/>
      <c r="E179" s="63"/>
      <c r="F179" s="63"/>
      <c r="G179" s="63"/>
      <c r="H179" s="63"/>
      <c r="I179" s="63"/>
      <c r="J179" s="63"/>
      <c r="K179" s="63"/>
    </row>
    <row r="180" spans="1:11" ht="15">
      <c r="A180" s="63"/>
      <c r="B180" s="63"/>
      <c r="C180" s="63"/>
      <c r="D180" s="63"/>
      <c r="E180" s="63"/>
      <c r="F180" s="63"/>
      <c r="G180" s="63"/>
      <c r="H180" s="63"/>
      <c r="I180" s="63"/>
      <c r="J180" s="63"/>
      <c r="K180" s="63"/>
    </row>
    <row r="181" spans="1:11" ht="15">
      <c r="A181" s="63"/>
      <c r="B181" s="63"/>
      <c r="C181" s="63"/>
      <c r="D181" s="63"/>
      <c r="E181" s="63"/>
      <c r="F181" s="63"/>
      <c r="G181" s="63"/>
      <c r="H181" s="63"/>
      <c r="I181" s="63"/>
      <c r="J181" s="63"/>
      <c r="K181" s="63"/>
    </row>
    <row r="182" spans="1:11" ht="15">
      <c r="A182" s="63"/>
      <c r="B182" s="63"/>
      <c r="C182" s="63"/>
      <c r="D182" s="63"/>
      <c r="E182" s="63"/>
      <c r="F182" s="63"/>
      <c r="G182" s="63"/>
      <c r="H182" s="63"/>
      <c r="I182" s="63"/>
      <c r="J182" s="63"/>
      <c r="K182" s="63"/>
    </row>
    <row r="183" spans="1:11" ht="15">
      <c r="A183" s="63"/>
      <c r="B183" s="63"/>
      <c r="C183" s="63"/>
      <c r="D183" s="63"/>
      <c r="E183" s="63"/>
      <c r="F183" s="63"/>
      <c r="G183" s="63"/>
      <c r="H183" s="63"/>
      <c r="I183" s="63"/>
      <c r="J183" s="63"/>
      <c r="K183" s="63"/>
    </row>
    <row r="184" spans="1:11" ht="15">
      <c r="A184" s="63"/>
      <c r="B184" s="63"/>
      <c r="C184" s="63"/>
      <c r="D184" s="63"/>
      <c r="E184" s="63"/>
      <c r="F184" s="63"/>
      <c r="G184" s="63"/>
      <c r="H184" s="63"/>
      <c r="I184" s="63"/>
      <c r="J184" s="63"/>
      <c r="K184" s="63"/>
    </row>
    <row r="185" spans="1:11" ht="15">
      <c r="A185" s="63"/>
      <c r="B185" s="63"/>
      <c r="C185" s="63"/>
      <c r="D185" s="63"/>
      <c r="E185" s="63"/>
      <c r="F185" s="63"/>
      <c r="G185" s="63"/>
      <c r="H185" s="63"/>
      <c r="I185" s="63"/>
      <c r="J185" s="63"/>
      <c r="K185" s="63"/>
    </row>
    <row r="186" spans="1:11" ht="15">
      <c r="A186" s="63"/>
      <c r="B186" s="63"/>
      <c r="C186" s="63"/>
      <c r="D186" s="63"/>
      <c r="E186" s="63"/>
      <c r="F186" s="63"/>
      <c r="G186" s="63"/>
      <c r="H186" s="63"/>
      <c r="I186" s="63"/>
      <c r="J186" s="63"/>
      <c r="K186" s="63"/>
    </row>
    <row r="187" spans="1:11" ht="15">
      <c r="A187" s="63"/>
      <c r="B187" s="63"/>
      <c r="C187" s="63"/>
      <c r="D187" s="63"/>
      <c r="E187" s="63"/>
      <c r="F187" s="63"/>
      <c r="G187" s="63"/>
      <c r="H187" s="63"/>
      <c r="I187" s="63"/>
      <c r="J187" s="63"/>
      <c r="K187" s="63"/>
    </row>
    <row r="188" spans="1:11" ht="15">
      <c r="A188" s="63"/>
      <c r="B188" s="63"/>
      <c r="C188" s="63"/>
      <c r="D188" s="63"/>
      <c r="E188" s="63"/>
      <c r="F188" s="63"/>
      <c r="G188" s="63"/>
      <c r="H188" s="63"/>
      <c r="I188" s="63"/>
      <c r="J188" s="63"/>
      <c r="K188" s="63"/>
    </row>
    <row r="189" spans="1:11" ht="15">
      <c r="A189" s="63"/>
      <c r="B189" s="63"/>
      <c r="C189" s="63"/>
      <c r="D189" s="63"/>
      <c r="E189" s="63"/>
      <c r="F189" s="63"/>
      <c r="G189" s="63"/>
      <c r="H189" s="63"/>
      <c r="I189" s="63"/>
      <c r="J189" s="63"/>
      <c r="K189" s="63"/>
    </row>
    <row r="190" spans="1:11" ht="15">
      <c r="A190" s="63"/>
      <c r="B190" s="63"/>
      <c r="C190" s="63"/>
      <c r="D190" s="63"/>
      <c r="E190" s="63"/>
      <c r="F190" s="63"/>
      <c r="G190" s="63"/>
      <c r="H190" s="63"/>
      <c r="I190" s="63"/>
      <c r="J190" s="63"/>
      <c r="K190" s="63"/>
    </row>
    <row r="191" spans="1:11" ht="15">
      <c r="A191" s="63"/>
      <c r="B191" s="63"/>
      <c r="C191" s="63"/>
      <c r="D191" s="63"/>
      <c r="E191" s="63"/>
      <c r="F191" s="63"/>
      <c r="G191" s="63"/>
      <c r="H191" s="63"/>
      <c r="I191" s="63"/>
      <c r="J191" s="63"/>
      <c r="K191" s="63"/>
    </row>
    <row r="192" spans="1:11" ht="15">
      <c r="A192" s="63"/>
      <c r="B192" s="63"/>
      <c r="C192" s="63"/>
      <c r="D192" s="63"/>
      <c r="E192" s="63"/>
      <c r="F192" s="63"/>
      <c r="G192" s="63"/>
      <c r="H192" s="63"/>
      <c r="I192" s="63"/>
      <c r="J192" s="63"/>
      <c r="K192" s="63"/>
    </row>
    <row r="193" spans="1:11" ht="15">
      <c r="A193" s="63"/>
      <c r="B193" s="63"/>
      <c r="C193" s="63"/>
      <c r="D193" s="63"/>
      <c r="E193" s="63"/>
      <c r="F193" s="63"/>
      <c r="G193" s="63"/>
      <c r="H193" s="63"/>
      <c r="I193" s="63"/>
      <c r="J193" s="63"/>
      <c r="K193" s="63"/>
    </row>
    <row r="194" spans="1:11" ht="15">
      <c r="A194" s="63"/>
      <c r="B194" s="63"/>
      <c r="C194" s="63"/>
      <c r="D194" s="63"/>
      <c r="E194" s="63"/>
      <c r="F194" s="63"/>
      <c r="G194" s="63"/>
      <c r="H194" s="63"/>
      <c r="I194" s="63"/>
      <c r="J194" s="63"/>
      <c r="K194" s="63"/>
    </row>
    <row r="195" spans="1:11" ht="15">
      <c r="A195" s="63"/>
      <c r="B195" s="63"/>
      <c r="C195" s="63"/>
      <c r="D195" s="63"/>
      <c r="E195" s="63"/>
      <c r="F195" s="63"/>
      <c r="G195" s="63"/>
      <c r="H195" s="63"/>
      <c r="I195" s="63"/>
      <c r="J195" s="63"/>
      <c r="K195" s="63"/>
    </row>
    <row r="196" spans="1:11" ht="15">
      <c r="A196" s="63"/>
      <c r="B196" s="63"/>
      <c r="C196" s="63"/>
      <c r="D196" s="63"/>
      <c r="E196" s="63"/>
      <c r="F196" s="63"/>
      <c r="G196" s="63"/>
      <c r="H196" s="63"/>
      <c r="I196" s="63"/>
      <c r="J196" s="63"/>
      <c r="K196" s="63"/>
    </row>
    <row r="197" spans="1:11" ht="15">
      <c r="A197" s="63"/>
      <c r="B197" s="63"/>
      <c r="C197" s="63"/>
      <c r="D197" s="63"/>
      <c r="E197" s="63"/>
      <c r="F197" s="63"/>
      <c r="G197" s="63"/>
      <c r="H197" s="63"/>
      <c r="I197" s="63"/>
      <c r="J197" s="63"/>
      <c r="K197" s="63"/>
    </row>
    <row r="198" spans="1:11" ht="15">
      <c r="A198" s="63"/>
      <c r="B198" s="63"/>
      <c r="C198" s="63"/>
      <c r="D198" s="63"/>
      <c r="E198" s="63"/>
      <c r="F198" s="63"/>
      <c r="G198" s="63"/>
      <c r="H198" s="63"/>
      <c r="I198" s="63"/>
      <c r="J198" s="63"/>
      <c r="K198" s="63"/>
    </row>
    <row r="199" spans="1:11" ht="15">
      <c r="A199" s="63"/>
      <c r="B199" s="63"/>
      <c r="C199" s="63"/>
      <c r="D199" s="63"/>
      <c r="E199" s="63"/>
      <c r="F199" s="63"/>
      <c r="G199" s="63"/>
      <c r="H199" s="63"/>
      <c r="I199" s="63"/>
      <c r="J199" s="63"/>
      <c r="K199" s="63"/>
    </row>
    <row r="200" spans="1:11" ht="15">
      <c r="A200" s="63"/>
      <c r="B200" s="63"/>
      <c r="C200" s="63"/>
      <c r="D200" s="63"/>
      <c r="E200" s="63"/>
      <c r="F200" s="63"/>
      <c r="G200" s="63"/>
      <c r="H200" s="63"/>
      <c r="I200" s="63"/>
      <c r="J200" s="63"/>
      <c r="K200" s="63"/>
    </row>
    <row r="201" spans="1:11" ht="15">
      <c r="A201" s="63"/>
      <c r="B201" s="63"/>
      <c r="C201" s="63"/>
      <c r="D201" s="63"/>
      <c r="E201" s="63"/>
      <c r="F201" s="63"/>
      <c r="G201" s="63"/>
      <c r="H201" s="63"/>
      <c r="I201" s="63"/>
      <c r="J201" s="63"/>
      <c r="K201" s="63"/>
    </row>
    <row r="202" spans="1:11" ht="15">
      <c r="A202" s="63"/>
      <c r="B202" s="63"/>
      <c r="C202" s="63"/>
      <c r="D202" s="63"/>
      <c r="E202" s="63"/>
      <c r="F202" s="63"/>
      <c r="G202" s="63"/>
      <c r="H202" s="63"/>
      <c r="I202" s="63"/>
      <c r="J202" s="63"/>
      <c r="K202" s="63"/>
    </row>
    <row r="203" spans="1:11" ht="15">
      <c r="A203" s="63"/>
      <c r="B203" s="63"/>
      <c r="C203" s="63"/>
      <c r="D203" s="63"/>
      <c r="E203" s="63"/>
      <c r="F203" s="63"/>
      <c r="G203" s="63"/>
      <c r="H203" s="63"/>
      <c r="I203" s="63"/>
      <c r="J203" s="63"/>
      <c r="K203" s="63"/>
    </row>
    <row r="204" spans="1:11" ht="15">
      <c r="A204" s="63"/>
      <c r="B204" s="63"/>
      <c r="C204" s="63"/>
      <c r="D204" s="63"/>
      <c r="E204" s="63"/>
      <c r="F204" s="63"/>
      <c r="G204" s="63"/>
      <c r="H204" s="63"/>
      <c r="I204" s="63"/>
      <c r="J204" s="63"/>
      <c r="K204" s="63"/>
    </row>
    <row r="205" spans="1:11" ht="15">
      <c r="A205" s="63"/>
      <c r="B205" s="63"/>
      <c r="C205" s="63"/>
      <c r="D205" s="63"/>
      <c r="E205" s="63"/>
      <c r="F205" s="63"/>
      <c r="G205" s="63"/>
      <c r="H205" s="63"/>
      <c r="I205" s="63"/>
      <c r="J205" s="63"/>
      <c r="K205" s="63"/>
    </row>
    <row r="206" spans="1:11" ht="15">
      <c r="A206" s="63"/>
      <c r="B206" s="63"/>
      <c r="C206" s="63"/>
      <c r="D206" s="63"/>
      <c r="E206" s="63"/>
      <c r="F206" s="63"/>
      <c r="G206" s="63"/>
      <c r="H206" s="63"/>
      <c r="I206" s="63"/>
      <c r="J206" s="63"/>
      <c r="K206" s="63"/>
    </row>
    <row r="207" spans="1:11" ht="15">
      <c r="A207" s="63"/>
      <c r="B207" s="63"/>
      <c r="C207" s="63"/>
      <c r="D207" s="63"/>
      <c r="E207" s="63"/>
      <c r="F207" s="63"/>
      <c r="G207" s="63"/>
      <c r="H207" s="63"/>
      <c r="I207" s="63"/>
      <c r="J207" s="63"/>
      <c r="K207" s="63"/>
    </row>
    <row r="208" spans="1:11" ht="15">
      <c r="A208" s="63"/>
      <c r="B208" s="63"/>
      <c r="C208" s="63"/>
      <c r="D208" s="63"/>
      <c r="E208" s="63"/>
      <c r="F208" s="63"/>
      <c r="G208" s="63"/>
      <c r="H208" s="63"/>
      <c r="I208" s="63"/>
      <c r="J208" s="63"/>
      <c r="K208" s="63"/>
    </row>
    <row r="209" spans="1:11" ht="15">
      <c r="A209" s="63"/>
      <c r="B209" s="63"/>
      <c r="C209" s="63"/>
      <c r="D209" s="63"/>
      <c r="E209" s="63"/>
      <c r="F209" s="63"/>
      <c r="G209" s="63"/>
      <c r="H209" s="63"/>
      <c r="I209" s="63"/>
      <c r="J209" s="63"/>
      <c r="K209" s="63"/>
    </row>
    <row r="210" spans="1:11" ht="15">
      <c r="A210" s="63"/>
      <c r="B210" s="63"/>
      <c r="C210" s="63"/>
      <c r="D210" s="63"/>
      <c r="E210" s="63"/>
      <c r="F210" s="63"/>
      <c r="G210" s="63"/>
      <c r="H210" s="63"/>
      <c r="I210" s="63"/>
      <c r="J210" s="63"/>
      <c r="K210" s="63"/>
    </row>
    <row r="211" spans="1:11" ht="15">
      <c r="A211" s="63"/>
      <c r="B211" s="63"/>
      <c r="C211" s="63"/>
      <c r="D211" s="63"/>
      <c r="E211" s="63"/>
      <c r="F211" s="63"/>
      <c r="G211" s="63"/>
      <c r="H211" s="63"/>
      <c r="I211" s="63"/>
      <c r="J211" s="63"/>
      <c r="K211" s="63"/>
    </row>
    <row r="212" spans="1:11" ht="15">
      <c r="A212" s="63"/>
      <c r="B212" s="63"/>
      <c r="C212" s="63"/>
      <c r="D212" s="63"/>
      <c r="E212" s="63"/>
      <c r="F212" s="63"/>
      <c r="G212" s="63"/>
      <c r="H212" s="63"/>
      <c r="I212" s="63"/>
      <c r="J212" s="63"/>
      <c r="K212" s="63"/>
    </row>
    <row r="213" spans="1:11" ht="15">
      <c r="A213" s="63"/>
      <c r="B213" s="63"/>
      <c r="C213" s="63"/>
      <c r="D213" s="63"/>
      <c r="E213" s="63"/>
      <c r="F213" s="63"/>
      <c r="G213" s="63"/>
      <c r="H213" s="63"/>
      <c r="I213" s="63"/>
      <c r="J213" s="63"/>
      <c r="K213" s="63"/>
    </row>
    <row r="214" spans="1:11" ht="15">
      <c r="A214" s="63"/>
      <c r="B214" s="63"/>
      <c r="C214" s="63"/>
      <c r="D214" s="63"/>
      <c r="E214" s="63"/>
      <c r="F214" s="63"/>
      <c r="G214" s="63"/>
      <c r="H214" s="63"/>
      <c r="I214" s="63"/>
      <c r="J214" s="63"/>
      <c r="K214" s="63"/>
    </row>
    <row r="215" spans="1:11" ht="15">
      <c r="A215" s="63"/>
      <c r="B215" s="63"/>
      <c r="C215" s="63"/>
      <c r="D215" s="63"/>
      <c r="E215" s="63"/>
      <c r="F215" s="63"/>
      <c r="G215" s="63"/>
      <c r="H215" s="63"/>
      <c r="I215" s="63"/>
      <c r="J215" s="63"/>
      <c r="K215" s="63"/>
    </row>
    <row r="216" spans="1:11" ht="15">
      <c r="A216" s="63"/>
      <c r="B216" s="63"/>
      <c r="C216" s="63"/>
      <c r="D216" s="63"/>
      <c r="E216" s="63"/>
      <c r="F216" s="63"/>
      <c r="G216" s="63"/>
      <c r="H216" s="63"/>
      <c r="I216" s="63"/>
      <c r="J216" s="63"/>
      <c r="K216" s="63"/>
    </row>
    <row r="217" spans="1:11" ht="15">
      <c r="A217" s="63"/>
      <c r="B217" s="63"/>
      <c r="C217" s="63"/>
      <c r="D217" s="63"/>
      <c r="E217" s="63"/>
      <c r="F217" s="63"/>
      <c r="G217" s="63"/>
      <c r="H217" s="63"/>
      <c r="I217" s="63"/>
      <c r="J217" s="63"/>
      <c r="K217" s="63"/>
    </row>
    <row r="218" spans="1:11" ht="15">
      <c r="A218" s="63"/>
      <c r="B218" s="63"/>
      <c r="C218" s="63"/>
      <c r="D218" s="63"/>
      <c r="E218" s="63"/>
      <c r="F218" s="63"/>
      <c r="G218" s="63"/>
      <c r="H218" s="63"/>
      <c r="I218" s="63"/>
      <c r="J218" s="63"/>
      <c r="K218" s="63"/>
    </row>
    <row r="219" spans="1:11" ht="15">
      <c r="A219" s="63"/>
      <c r="B219" s="63"/>
      <c r="C219" s="63"/>
      <c r="D219" s="63"/>
      <c r="E219" s="63"/>
      <c r="F219" s="63"/>
      <c r="G219" s="63"/>
      <c r="H219" s="63"/>
      <c r="I219" s="63"/>
      <c r="J219" s="63"/>
      <c r="K219" s="63"/>
    </row>
    <row r="220" spans="1:11" ht="15">
      <c r="A220" s="63"/>
      <c r="B220" s="63"/>
      <c r="C220" s="63"/>
      <c r="D220" s="63"/>
      <c r="E220" s="63"/>
      <c r="F220" s="63"/>
      <c r="G220" s="63"/>
      <c r="H220" s="63"/>
      <c r="I220" s="63"/>
      <c r="J220" s="63"/>
      <c r="K220" s="63"/>
    </row>
    <row r="221" spans="1:11" ht="15">
      <c r="A221" s="63"/>
      <c r="B221" s="63"/>
      <c r="C221" s="63"/>
      <c r="D221" s="63"/>
      <c r="E221" s="63"/>
      <c r="F221" s="63"/>
      <c r="G221" s="63"/>
      <c r="H221" s="63"/>
      <c r="I221" s="63"/>
      <c r="J221" s="63"/>
      <c r="K221" s="63"/>
    </row>
    <row r="222" spans="1:11" ht="15">
      <c r="A222" s="63"/>
      <c r="B222" s="63"/>
      <c r="C222" s="63"/>
      <c r="D222" s="63"/>
      <c r="E222" s="63"/>
      <c r="F222" s="63"/>
      <c r="G222" s="63"/>
      <c r="H222" s="63"/>
      <c r="I222" s="63"/>
      <c r="J222" s="63"/>
      <c r="K222" s="63"/>
    </row>
    <row r="223" spans="1:11" ht="15">
      <c r="A223" s="63"/>
      <c r="B223" s="63"/>
      <c r="C223" s="63"/>
      <c r="D223" s="63"/>
      <c r="E223" s="63"/>
      <c r="F223" s="63"/>
      <c r="G223" s="63"/>
      <c r="H223" s="63"/>
      <c r="I223" s="63"/>
      <c r="J223" s="63"/>
      <c r="K223" s="63"/>
    </row>
    <row r="224" spans="1:11" ht="15">
      <c r="A224" s="63"/>
      <c r="B224" s="63"/>
      <c r="C224" s="63"/>
      <c r="D224" s="63"/>
      <c r="E224" s="63"/>
      <c r="F224" s="63"/>
      <c r="G224" s="63"/>
      <c r="H224" s="63"/>
      <c r="I224" s="63"/>
      <c r="J224" s="63"/>
      <c r="K224" s="63"/>
    </row>
    <row r="225" spans="1:11" ht="15">
      <c r="A225" s="63"/>
      <c r="B225" s="63"/>
      <c r="C225" s="63"/>
      <c r="D225" s="63"/>
      <c r="E225" s="63"/>
      <c r="F225" s="63"/>
      <c r="G225" s="63"/>
      <c r="H225" s="63"/>
      <c r="I225" s="63"/>
      <c r="J225" s="63"/>
      <c r="K225" s="63"/>
    </row>
    <row r="226" spans="1:11" ht="15">
      <c r="A226" s="63"/>
      <c r="B226" s="63"/>
      <c r="C226" s="63"/>
      <c r="D226" s="63"/>
      <c r="E226" s="63"/>
      <c r="F226" s="63"/>
      <c r="G226" s="63"/>
      <c r="H226" s="63"/>
      <c r="I226" s="63"/>
      <c r="J226" s="63"/>
      <c r="K226" s="63"/>
    </row>
    <row r="227" spans="1:11" ht="15">
      <c r="A227" s="63"/>
      <c r="B227" s="63"/>
      <c r="C227" s="63"/>
      <c r="D227" s="63"/>
      <c r="E227" s="63"/>
      <c r="F227" s="63"/>
      <c r="G227" s="63"/>
      <c r="H227" s="63"/>
      <c r="I227" s="63"/>
      <c r="J227" s="63"/>
      <c r="K227" s="63"/>
    </row>
    <row r="228" spans="1:11" ht="15">
      <c r="A228" s="63"/>
      <c r="B228" s="63"/>
      <c r="C228" s="63"/>
      <c r="D228" s="63"/>
      <c r="E228" s="63"/>
      <c r="F228" s="63"/>
      <c r="G228" s="63"/>
      <c r="H228" s="63"/>
      <c r="I228" s="63"/>
      <c r="J228" s="63"/>
      <c r="K228" s="63"/>
    </row>
    <row r="229" spans="1:11" ht="15">
      <c r="A229" s="63"/>
      <c r="B229" s="63"/>
      <c r="C229" s="63"/>
      <c r="D229" s="63"/>
      <c r="E229" s="63"/>
      <c r="F229" s="63"/>
      <c r="G229" s="63"/>
      <c r="H229" s="63"/>
      <c r="I229" s="63"/>
      <c r="J229" s="63"/>
      <c r="K229" s="63"/>
    </row>
    <row r="230" spans="1:11" ht="15">
      <c r="A230" s="63"/>
      <c r="B230" s="63"/>
      <c r="C230" s="63"/>
      <c r="D230" s="63"/>
      <c r="E230" s="63"/>
      <c r="F230" s="63"/>
      <c r="G230" s="63"/>
      <c r="H230" s="63"/>
      <c r="I230" s="63"/>
      <c r="J230" s="63"/>
      <c r="K230" s="63"/>
    </row>
    <row r="231" spans="1:11" ht="15">
      <c r="A231" s="63"/>
      <c r="B231" s="63"/>
      <c r="C231" s="63"/>
      <c r="D231" s="63"/>
      <c r="E231" s="63"/>
      <c r="F231" s="63"/>
      <c r="G231" s="63"/>
      <c r="H231" s="63"/>
      <c r="I231" s="63"/>
      <c r="J231" s="63"/>
      <c r="K231" s="63"/>
    </row>
    <row r="232" spans="1:11" ht="15">
      <c r="A232" s="63"/>
      <c r="B232" s="63"/>
      <c r="C232" s="63"/>
      <c r="D232" s="63"/>
      <c r="E232" s="63"/>
      <c r="F232" s="63"/>
      <c r="G232" s="63"/>
      <c r="H232" s="63"/>
      <c r="I232" s="63"/>
      <c r="J232" s="63"/>
      <c r="K232" s="63"/>
    </row>
    <row r="233" spans="1:11" ht="15">
      <c r="A233" s="63"/>
      <c r="B233" s="63"/>
      <c r="C233" s="63"/>
      <c r="D233" s="63"/>
      <c r="E233" s="63"/>
      <c r="F233" s="63"/>
      <c r="G233" s="63"/>
      <c r="H233" s="63"/>
      <c r="I233" s="63"/>
      <c r="J233" s="63"/>
      <c r="K233" s="63"/>
    </row>
    <row r="234" spans="1:11" ht="15">
      <c r="A234" s="63"/>
      <c r="B234" s="63"/>
      <c r="C234" s="63"/>
      <c r="D234" s="63"/>
      <c r="E234" s="63"/>
      <c r="F234" s="63"/>
      <c r="G234" s="63"/>
      <c r="H234" s="63"/>
      <c r="I234" s="63"/>
      <c r="J234" s="63"/>
      <c r="K234" s="63"/>
    </row>
    <row r="235" spans="1:11" ht="15">
      <c r="A235" s="63"/>
      <c r="B235" s="63"/>
      <c r="C235" s="63"/>
      <c r="D235" s="63"/>
      <c r="E235" s="63"/>
      <c r="F235" s="63"/>
      <c r="G235" s="63"/>
      <c r="H235" s="63"/>
      <c r="I235" s="63"/>
      <c r="J235" s="63"/>
      <c r="K235" s="63"/>
    </row>
    <row r="236" spans="1:11" ht="15">
      <c r="A236" s="63"/>
      <c r="B236" s="63"/>
      <c r="C236" s="63"/>
      <c r="D236" s="63"/>
      <c r="E236" s="63"/>
      <c r="F236" s="63"/>
      <c r="G236" s="63"/>
      <c r="H236" s="63"/>
      <c r="I236" s="63"/>
      <c r="J236" s="63"/>
      <c r="K236" s="63"/>
    </row>
    <row r="237" spans="1:11" ht="15">
      <c r="A237" s="63"/>
      <c r="B237" s="63"/>
      <c r="C237" s="63"/>
      <c r="D237" s="63"/>
      <c r="E237" s="63"/>
      <c r="F237" s="63"/>
      <c r="G237" s="63"/>
      <c r="H237" s="63"/>
      <c r="I237" s="63"/>
      <c r="J237" s="63"/>
      <c r="K237" s="63"/>
    </row>
    <row r="238" spans="1:11" ht="15">
      <c r="A238" s="63"/>
      <c r="B238" s="63"/>
      <c r="C238" s="63"/>
      <c r="D238" s="63"/>
      <c r="E238" s="63"/>
      <c r="F238" s="63"/>
      <c r="G238" s="63"/>
      <c r="H238" s="63"/>
      <c r="I238" s="63"/>
      <c r="J238" s="63"/>
      <c r="K238" s="63"/>
    </row>
    <row r="239" spans="1:11" ht="15">
      <c r="A239" s="63"/>
      <c r="B239" s="63"/>
      <c r="C239" s="63"/>
      <c r="D239" s="63"/>
      <c r="E239" s="63"/>
      <c r="F239" s="63"/>
      <c r="G239" s="63"/>
      <c r="H239" s="63"/>
      <c r="I239" s="63"/>
      <c r="J239" s="63"/>
      <c r="K239" s="63"/>
    </row>
    <row r="240" spans="1:11" ht="15">
      <c r="A240" s="63"/>
      <c r="B240" s="63"/>
      <c r="C240" s="63"/>
      <c r="D240" s="63"/>
      <c r="E240" s="63"/>
      <c r="F240" s="63"/>
      <c r="G240" s="63"/>
      <c r="H240" s="63"/>
      <c r="I240" s="63"/>
      <c r="J240" s="63"/>
      <c r="K240" s="63"/>
    </row>
    <row r="241" spans="1:11" ht="15">
      <c r="A241" s="63"/>
      <c r="B241" s="63"/>
      <c r="C241" s="63"/>
      <c r="D241" s="63"/>
      <c r="E241" s="63"/>
      <c r="F241" s="63"/>
      <c r="G241" s="63"/>
      <c r="H241" s="63"/>
      <c r="I241" s="63"/>
      <c r="J241" s="63"/>
      <c r="K241" s="63"/>
    </row>
    <row r="242" spans="1:11" ht="15">
      <c r="A242" s="63"/>
      <c r="B242" s="63"/>
      <c r="C242" s="63"/>
      <c r="D242" s="63"/>
      <c r="E242" s="63"/>
      <c r="F242" s="63"/>
      <c r="G242" s="63"/>
      <c r="H242" s="63"/>
      <c r="I242" s="63"/>
      <c r="J242" s="63"/>
      <c r="K242" s="63"/>
    </row>
    <row r="243" spans="1:11" ht="15">
      <c r="A243" s="63"/>
      <c r="B243" s="63"/>
      <c r="C243" s="63"/>
      <c r="D243" s="63"/>
      <c r="E243" s="63"/>
      <c r="F243" s="63"/>
      <c r="G243" s="63"/>
      <c r="H243" s="63"/>
      <c r="I243" s="63"/>
      <c r="J243" s="63"/>
      <c r="K243" s="63"/>
    </row>
    <row r="244" spans="1:11" ht="15">
      <c r="A244" s="63"/>
      <c r="B244" s="63"/>
      <c r="C244" s="63"/>
      <c r="D244" s="63"/>
      <c r="E244" s="63"/>
      <c r="F244" s="63"/>
      <c r="G244" s="63"/>
      <c r="H244" s="63"/>
      <c r="I244" s="63"/>
      <c r="J244" s="63"/>
      <c r="K244" s="63"/>
    </row>
    <row r="245" spans="1:11" ht="15">
      <c r="A245" s="63"/>
      <c r="B245" s="63"/>
      <c r="C245" s="63"/>
      <c r="D245" s="63"/>
      <c r="E245" s="63"/>
      <c r="F245" s="63"/>
      <c r="G245" s="63"/>
      <c r="H245" s="63"/>
      <c r="I245" s="63"/>
      <c r="J245" s="63"/>
      <c r="K245" s="63"/>
    </row>
    <row r="246" spans="1:11" ht="15">
      <c r="A246" s="63"/>
      <c r="B246" s="63"/>
      <c r="C246" s="63"/>
      <c r="D246" s="63"/>
      <c r="E246" s="63"/>
      <c r="F246" s="63"/>
      <c r="G246" s="63"/>
      <c r="H246" s="63"/>
      <c r="I246" s="63"/>
      <c r="J246" s="63"/>
      <c r="K246" s="63"/>
    </row>
    <row r="247" spans="1:11" ht="15">
      <c r="A247" s="63"/>
      <c r="B247" s="63"/>
      <c r="C247" s="63"/>
      <c r="D247" s="63"/>
      <c r="E247" s="63"/>
      <c r="F247" s="63"/>
      <c r="G247" s="63"/>
      <c r="H247" s="63"/>
      <c r="I247" s="63"/>
      <c r="J247" s="63"/>
      <c r="K247" s="63"/>
    </row>
    <row r="248" spans="1:11" ht="15">
      <c r="A248" s="63"/>
      <c r="B248" s="63"/>
      <c r="C248" s="63"/>
      <c r="D248" s="63"/>
      <c r="E248" s="63"/>
      <c r="F248" s="63"/>
      <c r="G248" s="63"/>
      <c r="H248" s="63"/>
      <c r="I248" s="63"/>
      <c r="J248" s="63"/>
      <c r="K248" s="63"/>
    </row>
    <row r="249" spans="1:11" ht="15">
      <c r="A249" s="63"/>
      <c r="B249" s="63"/>
      <c r="C249" s="63"/>
      <c r="D249" s="63"/>
      <c r="E249" s="63"/>
      <c r="F249" s="63"/>
      <c r="G249" s="63"/>
      <c r="H249" s="63"/>
      <c r="I249" s="63"/>
      <c r="J249" s="63"/>
      <c r="K249" s="63"/>
    </row>
    <row r="250" spans="1:11" ht="15">
      <c r="A250" s="63"/>
      <c r="B250" s="63"/>
      <c r="C250" s="63"/>
      <c r="D250" s="63"/>
      <c r="E250" s="63"/>
      <c r="F250" s="63"/>
      <c r="G250" s="63"/>
      <c r="H250" s="63"/>
      <c r="I250" s="63"/>
      <c r="J250" s="63"/>
      <c r="K250" s="63"/>
    </row>
    <row r="251" spans="1:11" ht="15">
      <c r="A251" s="63"/>
      <c r="B251" s="63"/>
      <c r="C251" s="63"/>
      <c r="D251" s="63"/>
      <c r="E251" s="63"/>
      <c r="F251" s="63"/>
      <c r="G251" s="63"/>
      <c r="H251" s="63"/>
      <c r="I251" s="63"/>
      <c r="J251" s="63"/>
      <c r="K251" s="63"/>
    </row>
    <row r="252" spans="1:11" ht="15">
      <c r="A252" s="63"/>
      <c r="B252" s="63"/>
      <c r="C252" s="63"/>
      <c r="D252" s="63"/>
      <c r="E252" s="63"/>
      <c r="F252" s="63"/>
      <c r="G252" s="63"/>
      <c r="H252" s="63"/>
      <c r="I252" s="63"/>
      <c r="J252" s="63"/>
      <c r="K252" s="63"/>
    </row>
    <row r="253" spans="1:11" ht="15">
      <c r="A253" s="63"/>
      <c r="B253" s="63"/>
      <c r="C253" s="63"/>
      <c r="D253" s="63"/>
      <c r="E253" s="63"/>
      <c r="F253" s="63"/>
      <c r="G253" s="63"/>
      <c r="H253" s="63"/>
      <c r="I253" s="63"/>
      <c r="J253" s="63"/>
      <c r="K253" s="63"/>
    </row>
    <row r="254" spans="1:11" ht="15">
      <c r="A254" s="63"/>
      <c r="B254" s="63"/>
      <c r="C254" s="63"/>
      <c r="D254" s="63"/>
      <c r="E254" s="63"/>
      <c r="F254" s="63"/>
      <c r="G254" s="63"/>
      <c r="H254" s="63"/>
      <c r="I254" s="63"/>
      <c r="J254" s="63"/>
      <c r="K254" s="63"/>
    </row>
    <row r="255" spans="1:11" ht="15">
      <c r="A255" s="63"/>
      <c r="B255" s="63"/>
      <c r="C255" s="63"/>
      <c r="D255" s="63"/>
      <c r="E255" s="63"/>
      <c r="F255" s="63"/>
      <c r="G255" s="63"/>
      <c r="H255" s="63"/>
      <c r="I255" s="63"/>
      <c r="J255" s="63"/>
      <c r="K255" s="63"/>
    </row>
    <row r="256" spans="1:11" ht="15">
      <c r="A256" s="63"/>
      <c r="B256" s="63"/>
      <c r="C256" s="63"/>
      <c r="D256" s="63"/>
      <c r="E256" s="63"/>
      <c r="F256" s="63"/>
      <c r="G256" s="63"/>
      <c r="H256" s="63"/>
      <c r="I256" s="63"/>
      <c r="J256" s="63"/>
      <c r="K256" s="63"/>
    </row>
    <row r="257" spans="1:11" ht="15">
      <c r="A257" s="63"/>
      <c r="B257" s="63"/>
      <c r="C257" s="63"/>
      <c r="D257" s="63"/>
      <c r="E257" s="63"/>
      <c r="F257" s="63"/>
      <c r="G257" s="63"/>
      <c r="H257" s="63"/>
      <c r="I257" s="63"/>
      <c r="J257" s="63"/>
      <c r="K257" s="63"/>
    </row>
    <row r="258" spans="1:11" ht="15">
      <c r="A258" s="63"/>
      <c r="B258" s="63"/>
      <c r="C258" s="63"/>
      <c r="D258" s="63"/>
      <c r="E258" s="63"/>
      <c r="F258" s="63"/>
      <c r="G258" s="63"/>
      <c r="H258" s="63"/>
      <c r="I258" s="63"/>
      <c r="J258" s="63"/>
      <c r="K258" s="63"/>
    </row>
    <row r="259" spans="1:11" ht="15">
      <c r="A259" s="63"/>
      <c r="B259" s="63"/>
      <c r="C259" s="63"/>
      <c r="D259" s="63"/>
      <c r="E259" s="63"/>
      <c r="F259" s="63"/>
      <c r="G259" s="63"/>
      <c r="H259" s="63"/>
      <c r="I259" s="63"/>
      <c r="J259" s="63"/>
      <c r="K259" s="63"/>
    </row>
    <row r="260" spans="1:11" ht="15">
      <c r="A260" s="63"/>
      <c r="B260" s="63"/>
      <c r="C260" s="63"/>
      <c r="D260" s="63"/>
      <c r="E260" s="63"/>
      <c r="F260" s="63"/>
      <c r="G260" s="63"/>
      <c r="H260" s="63"/>
      <c r="I260" s="63"/>
      <c r="J260" s="63"/>
      <c r="K260" s="63"/>
    </row>
    <row r="261" spans="1:11" ht="15">
      <c r="A261" s="63"/>
      <c r="B261" s="63"/>
      <c r="C261" s="63"/>
      <c r="D261" s="63"/>
      <c r="E261" s="63"/>
      <c r="F261" s="63"/>
      <c r="G261" s="63"/>
      <c r="H261" s="63"/>
      <c r="I261" s="63"/>
      <c r="J261" s="63"/>
      <c r="K261" s="63"/>
    </row>
    <row r="262" spans="1:11" ht="15">
      <c r="A262" s="63"/>
      <c r="B262" s="63"/>
      <c r="C262" s="63"/>
      <c r="D262" s="63"/>
      <c r="E262" s="63"/>
      <c r="F262" s="63"/>
      <c r="G262" s="63"/>
      <c r="H262" s="63"/>
      <c r="I262" s="63"/>
      <c r="J262" s="63"/>
      <c r="K262" s="63"/>
    </row>
    <row r="263" spans="1:11" ht="15">
      <c r="A263" s="63"/>
      <c r="B263" s="63"/>
      <c r="C263" s="63"/>
      <c r="D263" s="63"/>
      <c r="E263" s="63"/>
      <c r="F263" s="63"/>
      <c r="G263" s="63"/>
      <c r="H263" s="63"/>
      <c r="I263" s="63"/>
      <c r="J263" s="63"/>
      <c r="K263" s="63"/>
    </row>
    <row r="264" spans="1:11" ht="15">
      <c r="A264" s="63"/>
      <c r="B264" s="63"/>
      <c r="C264" s="63"/>
      <c r="D264" s="63"/>
      <c r="E264" s="63"/>
      <c r="F264" s="63"/>
      <c r="G264" s="63"/>
      <c r="H264" s="63"/>
      <c r="I264" s="63"/>
      <c r="J264" s="63"/>
      <c r="K264" s="63"/>
    </row>
    <row r="265" spans="1:11" ht="15">
      <c r="A265" s="63"/>
      <c r="B265" s="63"/>
      <c r="C265" s="63"/>
      <c r="D265" s="63"/>
      <c r="E265" s="63"/>
      <c r="F265" s="63"/>
      <c r="G265" s="63"/>
      <c r="H265" s="63"/>
      <c r="I265" s="63"/>
      <c r="J265" s="63"/>
      <c r="K265" s="63"/>
    </row>
    <row r="266" spans="1:11" ht="15">
      <c r="A266" s="63"/>
      <c r="B266" s="63"/>
      <c r="C266" s="63"/>
      <c r="D266" s="63"/>
      <c r="E266" s="63"/>
      <c r="F266" s="63"/>
      <c r="G266" s="63"/>
      <c r="H266" s="63"/>
      <c r="I266" s="63"/>
      <c r="J266" s="63"/>
      <c r="K266" s="63"/>
    </row>
    <row r="267" spans="1:11" ht="15">
      <c r="A267" s="63"/>
      <c r="B267" s="63"/>
      <c r="C267" s="63"/>
      <c r="D267" s="63"/>
      <c r="E267" s="63"/>
      <c r="F267" s="63"/>
      <c r="G267" s="63"/>
      <c r="H267" s="63"/>
      <c r="I267" s="63"/>
      <c r="J267" s="63"/>
      <c r="K267" s="63"/>
    </row>
    <row r="268" spans="1:11" ht="15">
      <c r="A268" s="63"/>
      <c r="B268" s="63"/>
      <c r="C268" s="63"/>
      <c r="D268" s="63"/>
      <c r="E268" s="63"/>
      <c r="F268" s="63"/>
      <c r="G268" s="63"/>
      <c r="H268" s="63"/>
      <c r="I268" s="63"/>
      <c r="J268" s="63"/>
      <c r="K268" s="63"/>
    </row>
    <row r="269" spans="1:11" ht="15">
      <c r="A269" s="63"/>
      <c r="B269" s="63"/>
      <c r="C269" s="63"/>
      <c r="D269" s="63"/>
      <c r="E269" s="63"/>
      <c r="F269" s="63"/>
      <c r="G269" s="63"/>
      <c r="H269" s="63"/>
      <c r="I269" s="63"/>
      <c r="J269" s="63"/>
      <c r="K269" s="63"/>
    </row>
    <row r="270" spans="1:11" ht="15">
      <c r="A270" s="63"/>
      <c r="B270" s="63"/>
      <c r="C270" s="63"/>
      <c r="D270" s="63"/>
      <c r="E270" s="63"/>
      <c r="F270" s="63"/>
      <c r="G270" s="63"/>
      <c r="H270" s="63"/>
      <c r="I270" s="63"/>
      <c r="J270" s="63"/>
      <c r="K270" s="63"/>
    </row>
    <row r="271" spans="1:11" ht="15">
      <c r="A271" s="63"/>
      <c r="B271" s="63"/>
      <c r="C271" s="63"/>
      <c r="D271" s="63"/>
      <c r="E271" s="63"/>
      <c r="F271" s="63"/>
      <c r="G271" s="63"/>
      <c r="H271" s="63"/>
      <c r="I271" s="63"/>
      <c r="J271" s="63"/>
      <c r="K271" s="63"/>
    </row>
    <row r="272" spans="1:11" ht="15">
      <c r="A272" s="63"/>
      <c r="B272" s="63"/>
      <c r="C272" s="63"/>
      <c r="D272" s="63"/>
      <c r="E272" s="63"/>
      <c r="F272" s="63"/>
      <c r="G272" s="63"/>
      <c r="H272" s="63"/>
      <c r="I272" s="63"/>
      <c r="J272" s="63"/>
      <c r="K272" s="63"/>
    </row>
    <row r="273" spans="1:11" ht="15">
      <c r="A273" s="63"/>
      <c r="B273" s="63"/>
      <c r="C273" s="63"/>
      <c r="D273" s="63"/>
      <c r="E273" s="63"/>
      <c r="F273" s="63"/>
      <c r="G273" s="63"/>
      <c r="H273" s="63"/>
      <c r="I273" s="63"/>
      <c r="J273" s="63"/>
      <c r="K273" s="63"/>
    </row>
    <row r="274" spans="1:11" ht="15">
      <c r="A274" s="63"/>
      <c r="B274" s="63"/>
      <c r="C274" s="63"/>
      <c r="D274" s="63"/>
      <c r="E274" s="63"/>
      <c r="F274" s="63"/>
      <c r="G274" s="63"/>
      <c r="H274" s="63"/>
      <c r="I274" s="63"/>
      <c r="J274" s="63"/>
      <c r="K274" s="63"/>
    </row>
    <row r="275" spans="1:11" ht="15">
      <c r="A275" s="63"/>
      <c r="B275" s="63"/>
      <c r="C275" s="63"/>
      <c r="D275" s="63"/>
      <c r="E275" s="63"/>
      <c r="F275" s="63"/>
      <c r="G275" s="63"/>
      <c r="H275" s="63"/>
      <c r="I275" s="63"/>
      <c r="J275" s="63"/>
      <c r="K275" s="63"/>
    </row>
    <row r="276" spans="1:11" ht="15">
      <c r="A276" s="63"/>
      <c r="B276" s="63"/>
      <c r="C276" s="63"/>
      <c r="D276" s="63"/>
      <c r="E276" s="63"/>
      <c r="F276" s="63"/>
      <c r="G276" s="63"/>
      <c r="H276" s="63"/>
      <c r="I276" s="63"/>
      <c r="J276" s="63"/>
      <c r="K276" s="63"/>
    </row>
    <row r="277" spans="1:11" ht="15">
      <c r="A277" s="63"/>
      <c r="B277" s="63"/>
      <c r="C277" s="63"/>
      <c r="D277" s="63"/>
      <c r="E277" s="63"/>
      <c r="F277" s="63"/>
      <c r="G277" s="63"/>
      <c r="H277" s="63"/>
      <c r="I277" s="63"/>
      <c r="J277" s="63"/>
      <c r="K277" s="63"/>
    </row>
    <row r="278" spans="1:11" ht="15">
      <c r="A278" s="63"/>
      <c r="B278" s="63"/>
      <c r="C278" s="63"/>
      <c r="D278" s="63"/>
      <c r="E278" s="63"/>
      <c r="F278" s="63"/>
      <c r="G278" s="63"/>
      <c r="H278" s="63"/>
      <c r="I278" s="63"/>
      <c r="J278" s="63"/>
      <c r="K278" s="63"/>
    </row>
    <row r="279" spans="1:11" ht="15">
      <c r="A279" s="63"/>
      <c r="B279" s="63"/>
      <c r="C279" s="63"/>
      <c r="D279" s="63"/>
      <c r="E279" s="63"/>
      <c r="F279" s="63"/>
      <c r="G279" s="63"/>
      <c r="H279" s="63"/>
      <c r="I279" s="63"/>
      <c r="J279" s="63"/>
      <c r="K279" s="63"/>
    </row>
    <row r="280" spans="1:11" ht="15">
      <c r="A280" s="63"/>
      <c r="B280" s="63"/>
      <c r="C280" s="63"/>
      <c r="D280" s="63"/>
      <c r="E280" s="63"/>
      <c r="F280" s="63"/>
      <c r="G280" s="63"/>
      <c r="H280" s="63"/>
      <c r="I280" s="63"/>
      <c r="J280" s="63"/>
      <c r="K280" s="63"/>
    </row>
    <row r="281" spans="1:11" ht="15">
      <c r="A281" s="63"/>
      <c r="B281" s="63"/>
      <c r="C281" s="63"/>
      <c r="D281" s="63"/>
      <c r="E281" s="63"/>
      <c r="F281" s="63"/>
      <c r="G281" s="63"/>
      <c r="H281" s="63"/>
      <c r="I281" s="63"/>
      <c r="J281" s="63"/>
      <c r="K281" s="63"/>
    </row>
    <row r="282" spans="1:11" ht="15">
      <c r="A282" s="63"/>
      <c r="B282" s="63"/>
      <c r="C282" s="63"/>
      <c r="D282" s="63"/>
      <c r="E282" s="63"/>
      <c r="F282" s="63"/>
      <c r="G282" s="63"/>
      <c r="H282" s="63"/>
      <c r="I282" s="63"/>
      <c r="J282" s="63"/>
      <c r="K282" s="63"/>
    </row>
    <row r="283" spans="1:11" ht="15">
      <c r="A283" s="63"/>
      <c r="B283" s="63"/>
      <c r="C283" s="63"/>
      <c r="D283" s="63"/>
      <c r="E283" s="63"/>
      <c r="F283" s="63"/>
      <c r="G283" s="63"/>
      <c r="H283" s="63"/>
      <c r="I283" s="63"/>
      <c r="J283" s="63"/>
      <c r="K283" s="63"/>
    </row>
    <row r="284" spans="1:11" ht="15">
      <c r="A284" s="63"/>
      <c r="B284" s="63"/>
      <c r="C284" s="63"/>
      <c r="D284" s="63"/>
      <c r="E284" s="63"/>
      <c r="F284" s="63"/>
      <c r="G284" s="63"/>
      <c r="H284" s="63"/>
      <c r="I284" s="63"/>
      <c r="J284" s="63"/>
      <c r="K284" s="63"/>
    </row>
    <row r="285" spans="1:11" ht="15">
      <c r="A285" s="63"/>
      <c r="B285" s="63"/>
      <c r="C285" s="63"/>
      <c r="D285" s="63"/>
      <c r="E285" s="63"/>
      <c r="F285" s="63"/>
      <c r="G285" s="63"/>
      <c r="H285" s="63"/>
      <c r="I285" s="63"/>
      <c r="J285" s="63"/>
      <c r="K285" s="63"/>
    </row>
    <row r="286" spans="1:11" ht="15">
      <c r="A286" s="63"/>
      <c r="B286" s="63"/>
      <c r="C286" s="63"/>
      <c r="D286" s="63"/>
      <c r="E286" s="63"/>
      <c r="F286" s="63"/>
      <c r="G286" s="63"/>
      <c r="H286" s="63"/>
      <c r="I286" s="63"/>
      <c r="J286" s="63"/>
      <c r="K286" s="63"/>
    </row>
    <row r="287" spans="1:11" ht="15">
      <c r="A287" s="63"/>
      <c r="B287" s="63"/>
      <c r="C287" s="63"/>
      <c r="D287" s="63"/>
      <c r="E287" s="63"/>
      <c r="F287" s="63"/>
      <c r="G287" s="63"/>
      <c r="H287" s="63"/>
      <c r="I287" s="63"/>
      <c r="J287" s="63"/>
      <c r="K287" s="63"/>
    </row>
    <row r="288" spans="1:11" ht="15">
      <c r="A288" s="63"/>
      <c r="B288" s="63"/>
      <c r="C288" s="63"/>
      <c r="D288" s="63"/>
      <c r="E288" s="63"/>
      <c r="F288" s="63"/>
      <c r="G288" s="63"/>
      <c r="H288" s="63"/>
      <c r="I288" s="63"/>
      <c r="J288" s="63"/>
      <c r="K288" s="63"/>
    </row>
    <row r="289" spans="1:11" ht="15">
      <c r="A289" s="63"/>
      <c r="B289" s="63"/>
      <c r="C289" s="63"/>
      <c r="D289" s="63"/>
      <c r="E289" s="63"/>
      <c r="F289" s="63"/>
      <c r="G289" s="63"/>
      <c r="H289" s="63"/>
      <c r="I289" s="63"/>
      <c r="J289" s="63"/>
      <c r="K289" s="63"/>
    </row>
    <row r="290" spans="1:11" ht="15">
      <c r="A290" s="63"/>
      <c r="B290" s="63"/>
      <c r="C290" s="63"/>
      <c r="D290" s="63"/>
      <c r="E290" s="63"/>
      <c r="F290" s="63"/>
      <c r="G290" s="63"/>
      <c r="H290" s="63"/>
      <c r="I290" s="63"/>
      <c r="J290" s="63"/>
      <c r="K290" s="63"/>
    </row>
  </sheetData>
  <sheetProtection sheet="1" objects="1" scenarios="1" selectLockedCells="1" selectUnlockedCells="1"/>
  <mergeCells count="184">
    <mergeCell ref="AN9:AN10"/>
    <mergeCell ref="AN11:AN21"/>
    <mergeCell ref="AM12:AM21"/>
    <mergeCell ref="AD29:AD33"/>
    <mergeCell ref="AI29:AI33"/>
    <mergeCell ref="AO9:AO10"/>
    <mergeCell ref="AO11:AO21"/>
    <mergeCell ref="AF9:AF10"/>
    <mergeCell ref="AH9:AH10"/>
    <mergeCell ref="AI9:AI10"/>
    <mergeCell ref="AB6:AB9"/>
    <mergeCell ref="AC6:AC9"/>
    <mergeCell ref="AD6:AM8"/>
    <mergeCell ref="A2:J2"/>
    <mergeCell ref="AQ2:AT2"/>
    <mergeCell ref="A3:B3"/>
    <mergeCell ref="E3:J3"/>
    <mergeCell ref="AP3:AP28"/>
    <mergeCell ref="AQ3:AT4"/>
    <mergeCell ref="N9:N10"/>
    <mergeCell ref="T6:T10"/>
    <mergeCell ref="E6:E7"/>
    <mergeCell ref="F6:G6"/>
    <mergeCell ref="H6:H7"/>
    <mergeCell ref="I6:J7"/>
    <mergeCell ref="A9:F9"/>
    <mergeCell ref="G9:J9"/>
    <mergeCell ref="A8:B8"/>
    <mergeCell ref="I8:J8"/>
    <mergeCell ref="L9:L10"/>
    <mergeCell ref="AX3:AX28"/>
    <mergeCell ref="A4:B4"/>
    <mergeCell ref="E4:J4"/>
    <mergeCell ref="A5:B5"/>
    <mergeCell ref="C5:J5"/>
    <mergeCell ref="A6:B7"/>
    <mergeCell ref="C6:C7"/>
    <mergeCell ref="D6:D7"/>
    <mergeCell ref="V14:V15"/>
    <mergeCell ref="A15:D15"/>
    <mergeCell ref="G15:H15"/>
    <mergeCell ref="I15:J15"/>
    <mergeCell ref="I13:J13"/>
    <mergeCell ref="A14:D14"/>
    <mergeCell ref="E14:F14"/>
    <mergeCell ref="G14:H14"/>
    <mergeCell ref="Y6:Y10"/>
    <mergeCell ref="Z6:Z10"/>
    <mergeCell ref="U6:V10"/>
    <mergeCell ref="AG9:AG10"/>
    <mergeCell ref="M9:M10"/>
    <mergeCell ref="AA6:AA10"/>
    <mergeCell ref="AD9:AD10"/>
    <mergeCell ref="AE9:AE10"/>
    <mergeCell ref="O9:O10"/>
    <mergeCell ref="P9:P10"/>
    <mergeCell ref="AJ9:AJ10"/>
    <mergeCell ref="AK9:AK10"/>
    <mergeCell ref="AL9:AL10"/>
    <mergeCell ref="AM9:AM10"/>
    <mergeCell ref="A10:D10"/>
    <mergeCell ref="E10:F10"/>
    <mergeCell ref="G10:H10"/>
    <mergeCell ref="I10:J10"/>
    <mergeCell ref="R9:R10"/>
    <mergeCell ref="W6:X10"/>
    <mergeCell ref="A11:D11"/>
    <mergeCell ref="E11:F11"/>
    <mergeCell ref="G11:H11"/>
    <mergeCell ref="I11:J11"/>
    <mergeCell ref="V11:V12"/>
    <mergeCell ref="A16:D16"/>
    <mergeCell ref="E16:F16"/>
    <mergeCell ref="G16:H16"/>
    <mergeCell ref="I16:J16"/>
    <mergeCell ref="E15:F15"/>
    <mergeCell ref="A17:D17"/>
    <mergeCell ref="E17:F17"/>
    <mergeCell ref="G17:H17"/>
    <mergeCell ref="I17:J17"/>
    <mergeCell ref="AG11:AG21"/>
    <mergeCell ref="AH11:AH21"/>
    <mergeCell ref="V17:V21"/>
    <mergeCell ref="A18:D18"/>
    <mergeCell ref="E18:F18"/>
    <mergeCell ref="G18:H18"/>
    <mergeCell ref="AI11:AI21"/>
    <mergeCell ref="AJ11:AJ21"/>
    <mergeCell ref="AK11:AK21"/>
    <mergeCell ref="W11:W21"/>
    <mergeCell ref="X11:X21"/>
    <mergeCell ref="Z11:Z21"/>
    <mergeCell ref="AD11:AD21"/>
    <mergeCell ref="AE11:AE21"/>
    <mergeCell ref="AB19:AB22"/>
    <mergeCell ref="AC19:AC22"/>
    <mergeCell ref="AL11:AL21"/>
    <mergeCell ref="A12:D12"/>
    <mergeCell ref="E12:F12"/>
    <mergeCell ref="G12:H12"/>
    <mergeCell ref="I12:J12"/>
    <mergeCell ref="AB12:AB16"/>
    <mergeCell ref="A13:D13"/>
    <mergeCell ref="E13:F13"/>
    <mergeCell ref="G13:H13"/>
    <mergeCell ref="AF11:AF21"/>
    <mergeCell ref="I18:J18"/>
    <mergeCell ref="A19:D19"/>
    <mergeCell ref="E19:F19"/>
    <mergeCell ref="G19:H19"/>
    <mergeCell ref="I19:J19"/>
    <mergeCell ref="A20:D20"/>
    <mergeCell ref="A26:B26"/>
    <mergeCell ref="C26:D26"/>
    <mergeCell ref="I14:J14"/>
    <mergeCell ref="E20:F20"/>
    <mergeCell ref="G20:H20"/>
    <mergeCell ref="I20:J20"/>
    <mergeCell ref="A21:D21"/>
    <mergeCell ref="E21:F21"/>
    <mergeCell ref="G21:H21"/>
    <mergeCell ref="I21:J21"/>
    <mergeCell ref="A22:D22"/>
    <mergeCell ref="E22:F22"/>
    <mergeCell ref="G22:H22"/>
    <mergeCell ref="I22:J22"/>
    <mergeCell ref="Y22:Z22"/>
    <mergeCell ref="AD22:AE22"/>
    <mergeCell ref="AJ23:AJ28"/>
    <mergeCell ref="AK23:AK28"/>
    <mergeCell ref="AF22:AG22"/>
    <mergeCell ref="A23:B23"/>
    <mergeCell ref="C23:D23"/>
    <mergeCell ref="E23:F23"/>
    <mergeCell ref="G23:H23"/>
    <mergeCell ref="I23:J23"/>
    <mergeCell ref="V23:V28"/>
    <mergeCell ref="W23:W28"/>
    <mergeCell ref="E26:F26"/>
    <mergeCell ref="G26:H26"/>
    <mergeCell ref="I26:J26"/>
    <mergeCell ref="AB24:AB26"/>
    <mergeCell ref="AC24:AC26"/>
    <mergeCell ref="AB27:AB28"/>
    <mergeCell ref="AC27:AC28"/>
    <mergeCell ref="X23:X28"/>
    <mergeCell ref="Z23:Z28"/>
    <mergeCell ref="G25:H25"/>
    <mergeCell ref="A24:B24"/>
    <mergeCell ref="C24:D24"/>
    <mergeCell ref="E24:F24"/>
    <mergeCell ref="G24:H24"/>
    <mergeCell ref="I24:J24"/>
    <mergeCell ref="A25:B25"/>
    <mergeCell ref="C25:D25"/>
    <mergeCell ref="E25:F25"/>
    <mergeCell ref="I25:J25"/>
    <mergeCell ref="I27:J27"/>
    <mergeCell ref="AQ27:AT28"/>
    <mergeCell ref="AU3:AU28"/>
    <mergeCell ref="AW3:AW4"/>
    <mergeCell ref="AL23:AL28"/>
    <mergeCell ref="AM23:AM28"/>
    <mergeCell ref="AD23:AE28"/>
    <mergeCell ref="AF23:AG28"/>
    <mergeCell ref="AH23:AH28"/>
    <mergeCell ref="AI23:AI28"/>
    <mergeCell ref="AW27:AW28"/>
    <mergeCell ref="A28:B28"/>
    <mergeCell ref="C28:D28"/>
    <mergeCell ref="E28:F28"/>
    <mergeCell ref="G28:H28"/>
    <mergeCell ref="I28:J28"/>
    <mergeCell ref="A27:B27"/>
    <mergeCell ref="C27:D27"/>
    <mergeCell ref="E27:F27"/>
    <mergeCell ref="G27:H27"/>
    <mergeCell ref="AP34:AU35"/>
    <mergeCell ref="AP29:AP30"/>
    <mergeCell ref="AQ29:AT29"/>
    <mergeCell ref="AU29:AU30"/>
    <mergeCell ref="AQ30:AT31"/>
    <mergeCell ref="AP31:AP32"/>
    <mergeCell ref="AU31:AU32"/>
  </mergeCells>
  <conditionalFormatting sqref="AQ7:AT8 AQ19:AT20 AQ23:AT24">
    <cfRule type="expression" priority="13" dxfId="5">
      <formula>$H$8=5</formula>
    </cfRule>
  </conditionalFormatting>
  <conditionalFormatting sqref="AQ11:AT12">
    <cfRule type="expression" priority="11" dxfId="5">
      <formula>$H$8=5</formula>
    </cfRule>
    <cfRule type="expression" priority="12" dxfId="10">
      <formula>$H$8=5</formula>
    </cfRule>
  </conditionalFormatting>
  <conditionalFormatting sqref="AQ15:AT16">
    <cfRule type="expression" priority="6" dxfId="5">
      <formula>$H$8=1</formula>
    </cfRule>
    <cfRule type="expression" priority="10" dxfId="5">
      <formula>$H$8=5</formula>
    </cfRule>
  </conditionalFormatting>
  <conditionalFormatting sqref="AQ8:AT9 AQ13:AT14 AQ18:AT19 AQ22:AT23">
    <cfRule type="expression" priority="9" dxfId="5">
      <formula>$H$8=4</formula>
    </cfRule>
  </conditionalFormatting>
  <conditionalFormatting sqref="AQ9:AT10 AQ15:AT16 AQ21:AT22">
    <cfRule type="expression" priority="8" dxfId="5">
      <formula>$H$8=3</formula>
    </cfRule>
  </conditionalFormatting>
  <conditionalFormatting sqref="AQ11:AT12 AQ19:AT20">
    <cfRule type="expression" priority="7" dxfId="5">
      <formula>$H$8=2</formula>
    </cfRule>
  </conditionalFormatting>
  <conditionalFormatting sqref="AQ17:AT17 AQ15:AT15">
    <cfRule type="expression" priority="5" dxfId="130">
      <formula>$H$8=1</formula>
    </cfRule>
  </conditionalFormatting>
  <conditionalFormatting sqref="AQ11:AT11 AQ13:AT13 AQ19:AT19 AQ21:AT21">
    <cfRule type="expression" priority="4" dxfId="130">
      <formula>$H$8=2</formula>
    </cfRule>
  </conditionalFormatting>
  <conditionalFormatting sqref="AQ9:AT9 AQ11:AT11 AQ15:AT15 AQ17:AT17 AQ21:AT21 AQ23:AT23">
    <cfRule type="expression" priority="3" dxfId="130">
      <formula>$H$8=3</formula>
    </cfRule>
  </conditionalFormatting>
  <conditionalFormatting sqref="AQ8:AT8 AQ10:AT10 AQ13:AT13 AQ15:AT15 AQ18:AT18 AQ20:AT20 AQ22:AT22 AQ24:AT24">
    <cfRule type="expression" priority="2" dxfId="130">
      <formula>$H$8=4</formula>
    </cfRule>
  </conditionalFormatting>
  <conditionalFormatting sqref="AQ7:AT7 AQ9:AT9 AQ11:AT11 AQ13:AT13 AQ15:AT15 AQ17:AT17 AQ19:AT19 AQ21:AT21 AQ23:AT23 AQ25:AT25">
    <cfRule type="expression" priority="1" dxfId="0">
      <formula>$H$8=5</formula>
    </cfRule>
  </conditionalFormatting>
  <dataValidations count="11">
    <dataValidation allowBlank="1" showInputMessage="1" showErrorMessage="1" prompt="Количество петель по ширине:&#10;По умолчанию - 100 мм от крайней верхней и нижней точки фасада&#10;НО НЕ МЕНЕЕ 100 мм от крайний верхней и нижний точки фасада ! ! !" sqref="G8"/>
    <dataValidation allowBlank="1" showInputMessage="1" showErrorMessage="1" prompt="Количество петель по длине:&#10;По умолчанию - 100 мм от крайней верхней и нижней точки фасада&#10;НО НЕ МЕНЕЕ 100 мм от крайний верхней и нижний точки фасада ! ! !" sqref="F8"/>
    <dataValidation allowBlank="1" showInputMessage="1" showErrorMessage="1" prompt="Количество фасадов" sqref="E8"/>
    <dataValidation errorStyle="information" type="whole" allowBlank="1" showInputMessage="1" showErrorMessage="1" prompt="ДЛИНА&#10;Минимальное значение: 296&#10;Максимальное значение: 2800" errorTitle="Внимание ! ! !" error="Минимальное значение: 296&#10;Максимальное значение: 2800&#10;&#10;Фасады, без наполнения,чей размер менее 296 мм расчитываются ниже! ! !&#10;Фасады размер которых превышает 2800 мм НЕ  ИЗГОТАВЛИВАЕМ ! ! !" sqref="C8">
      <formula1>296</formula1>
      <formula2>2800</formula2>
    </dataValidation>
    <dataValidation errorStyle="information" type="whole" allowBlank="1" showInputMessage="1" showErrorMessage="1" prompt="ШИРИНА&#10;Минимальное значение: 296&#10;Максимальное значение: 2800" error="Минимальное значение: 296&#10;Максимальное значение: 2800&#10;&#10;Фасады, без наполнения,чей размер менее 296 мм расчитываются ниже! ! !&#10;Фасады размер которых превышает 2800 мм НЕ  ИЗГОТАВЛИВАЕМ ! ! !" sqref="D8">
      <formula1>296</formula1>
      <formula2>2800</formula2>
    </dataValidation>
    <dataValidation allowBlank="1" showInputMessage="1" showErrorMessage="1" prompt="Укажите ваш контактный телефон" sqref="E4:K4"/>
    <dataValidation allowBlank="1" showInputMessage="1" showErrorMessage="1" prompt="Укажите ваши Ф.И.О. в именительном падеже" sqref="E3"/>
    <dataValidation allowBlank="1" showInputMessage="1" showErrorMessage="1" promptTitle="Внимание ! ! !" prompt="Номер заказа заполняется при оформлении заказа в магазине." sqref="C3"/>
    <dataValidation type="whole" showInputMessage="1" showErrorMessage="1" prompt="Добустимые значения:     0, 1, 2, 3, 4, 5." errorTitle="Не допостимое значение" error="Введенное значение не соответствует диапазону: 0, 1, 2, 3, 4, 5." sqref="H8">
      <formula1>0</formula1>
      <formula2>5</formula2>
    </dataValidation>
    <dataValidation allowBlank="1" showInputMessage="1" showErrorMessage="1" prompt="Выбирите материал наполнения" sqref="I8"/>
    <dataValidation allowBlank="1" showInputMessage="1" showErrorMessage="1" prompt="Выбирите цвет материала" sqref="C5"/>
  </dataValidation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1"/>
  <dimension ref="A1:AZ290"/>
  <sheetViews>
    <sheetView zoomScale="55" zoomScaleNormal="55" zoomScalePageLayoutView="0" workbookViewId="0" topLeftCell="A1">
      <selection activeCell="Y23" sqref="Y23"/>
    </sheetView>
  </sheetViews>
  <sheetFormatPr defaultColWidth="9.140625" defaultRowHeight="15"/>
  <cols>
    <col min="1" max="2" width="5.7109375" style="1" customWidth="1"/>
    <col min="3" max="3" width="14.00390625" style="1" customWidth="1"/>
    <col min="4" max="8" width="10.7109375" style="1" customWidth="1"/>
    <col min="9" max="11" width="9.7109375" style="1" customWidth="1"/>
    <col min="12" max="12" width="35.8515625" style="1" customWidth="1"/>
    <col min="13" max="13" width="36.00390625" style="1" customWidth="1"/>
    <col min="14" max="14" width="44.57421875" style="1" customWidth="1"/>
    <col min="15" max="15" width="34.421875" style="1" customWidth="1"/>
    <col min="16" max="18" width="14.8515625" style="1" customWidth="1"/>
    <col min="19" max="19" width="12.140625" style="1" customWidth="1"/>
    <col min="20" max="20" width="20.140625" style="1" customWidth="1"/>
    <col min="21" max="24" width="21.421875" style="1" customWidth="1"/>
    <col min="25" max="26" width="20.421875" style="1" customWidth="1"/>
    <col min="27" max="27" width="26.00390625" style="1" customWidth="1"/>
    <col min="28" max="28" width="21.140625" style="1" customWidth="1"/>
    <col min="29" max="29" width="17.140625" style="1" customWidth="1"/>
    <col min="30" max="30" width="21.00390625" style="1" customWidth="1"/>
    <col min="31" max="31" width="20.7109375" style="1" customWidth="1"/>
    <col min="32" max="33" width="17.140625" style="1" customWidth="1"/>
    <col min="34" max="34" width="26.421875" style="1" customWidth="1"/>
    <col min="35" max="35" width="18.421875" style="1" customWidth="1"/>
    <col min="36" max="36" width="25.8515625" style="1" customWidth="1"/>
    <col min="37" max="37" width="18.421875" style="1" customWidth="1"/>
    <col min="38" max="38" width="42.57421875" style="1" customWidth="1"/>
    <col min="39" max="39" width="34.7109375" style="1" customWidth="1"/>
    <col min="40" max="40" width="12.140625" style="1" customWidth="1"/>
    <col min="41" max="41" width="27.421875" style="1" customWidth="1"/>
    <col min="42" max="42" width="9.7109375" style="1" customWidth="1"/>
    <col min="43" max="46" width="9.140625" style="1" customWidth="1"/>
    <col min="47" max="47" width="9.7109375" style="1" customWidth="1"/>
    <col min="48" max="48" width="4.28125" style="1" customWidth="1"/>
    <col min="49" max="49" width="14.57421875" style="1" customWidth="1"/>
    <col min="50" max="50" width="15.57421875" style="1" customWidth="1"/>
    <col min="51" max="51" width="9.140625" style="1" hidden="1" customWidth="1"/>
    <col min="52" max="53" width="0" style="1" hidden="1" customWidth="1"/>
    <col min="54" max="16384" width="9.140625" style="1" customWidth="1"/>
  </cols>
  <sheetData>
    <row r="1" spans="1:11" ht="6" customHeight="1" thickBo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46" ht="64.5" customHeight="1" thickBot="1">
      <c r="A2" s="270" t="s">
        <v>134</v>
      </c>
      <c r="B2" s="270"/>
      <c r="C2" s="270"/>
      <c r="D2" s="270"/>
      <c r="E2" s="270"/>
      <c r="F2" s="270"/>
      <c r="G2" s="270"/>
      <c r="H2" s="270"/>
      <c r="I2" s="270"/>
      <c r="J2" s="270"/>
      <c r="K2" s="31"/>
      <c r="L2" s="31"/>
      <c r="M2" s="31"/>
      <c r="N2" s="31"/>
      <c r="O2" s="31"/>
      <c r="P2" s="31"/>
      <c r="Q2" s="31"/>
      <c r="R2" s="31"/>
      <c r="S2" s="31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Q2" s="239"/>
      <c r="AR2" s="239"/>
      <c r="AS2" s="239"/>
      <c r="AT2" s="239"/>
    </row>
    <row r="3" spans="1:50" ht="22.5" customHeight="1" thickBot="1">
      <c r="A3" s="266" t="s">
        <v>45</v>
      </c>
      <c r="B3" s="266"/>
      <c r="C3" s="28">
        <f>'БЛАНК ЗАКАЗА'!C3</f>
        <v>0</v>
      </c>
      <c r="D3" s="28" t="s">
        <v>0</v>
      </c>
      <c r="E3" s="266">
        <f>'БЛАНК ЗАКАЗА'!E3:J3</f>
        <v>0</v>
      </c>
      <c r="F3" s="266"/>
      <c r="G3" s="266"/>
      <c r="H3" s="266"/>
      <c r="I3" s="266"/>
      <c r="J3" s="266"/>
      <c r="K3" s="31"/>
      <c r="L3" s="31"/>
      <c r="M3" s="31"/>
      <c r="N3" s="31"/>
      <c r="O3" s="31"/>
      <c r="P3" s="31"/>
      <c r="Q3" s="31"/>
      <c r="R3" s="31"/>
      <c r="S3" s="31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P3" s="284"/>
      <c r="AQ3" s="288"/>
      <c r="AR3" s="288"/>
      <c r="AS3" s="288"/>
      <c r="AT3" s="289"/>
      <c r="AU3" s="287"/>
      <c r="AV3" s="33"/>
      <c r="AW3" s="259">
        <v>100</v>
      </c>
      <c r="AX3" s="279">
        <f>C8</f>
        <v>0</v>
      </c>
    </row>
    <row r="4" spans="1:50" ht="22.5" customHeight="1" thickBot="1">
      <c r="A4" s="266" t="s">
        <v>46</v>
      </c>
      <c r="B4" s="266"/>
      <c r="C4" s="15">
        <f>'БЛАНК ЗАКАЗА'!C4</f>
        <v>0</v>
      </c>
      <c r="D4" s="28" t="s">
        <v>1</v>
      </c>
      <c r="E4" s="266">
        <f>'БЛАНК ЗАКАЗА'!E4:J4</f>
        <v>0</v>
      </c>
      <c r="F4" s="266"/>
      <c r="G4" s="266"/>
      <c r="H4" s="266"/>
      <c r="I4" s="266"/>
      <c r="J4" s="266"/>
      <c r="K4" s="31"/>
      <c r="L4" s="31"/>
      <c r="M4" s="31"/>
      <c r="N4" s="31"/>
      <c r="O4" s="31"/>
      <c r="P4" s="31"/>
      <c r="Q4" s="31"/>
      <c r="R4" s="31"/>
      <c r="S4" s="31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P4" s="285"/>
      <c r="AQ4" s="290"/>
      <c r="AR4" s="290"/>
      <c r="AS4" s="290"/>
      <c r="AT4" s="291"/>
      <c r="AU4" s="287"/>
      <c r="AV4" s="34"/>
      <c r="AW4" s="260"/>
      <c r="AX4" s="280"/>
    </row>
    <row r="5" spans="1:50" ht="22.5" customHeight="1" thickBot="1">
      <c r="A5" s="266" t="s">
        <v>47</v>
      </c>
      <c r="B5" s="266"/>
      <c r="C5" s="266" t="str">
        <f>'БЛАНК ЗАКАЗА'!C5:J5</f>
        <v>ЛДСП Дуб Гладстоун серо-бежевый</v>
      </c>
      <c r="D5" s="266"/>
      <c r="E5" s="266"/>
      <c r="F5" s="266"/>
      <c r="G5" s="266"/>
      <c r="H5" s="266"/>
      <c r="I5" s="266"/>
      <c r="J5" s="266"/>
      <c r="K5" s="31"/>
      <c r="L5" s="31"/>
      <c r="M5" s="31"/>
      <c r="N5" s="31"/>
      <c r="O5" s="31"/>
      <c r="P5" s="31"/>
      <c r="Q5" s="31"/>
      <c r="R5" s="31"/>
      <c r="S5" s="31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P5" s="285"/>
      <c r="AQ5" s="35"/>
      <c r="AR5" s="35"/>
      <c r="AS5" s="35"/>
      <c r="AT5" s="35"/>
      <c r="AU5" s="287"/>
      <c r="AV5" s="36"/>
      <c r="AW5" s="37"/>
      <c r="AX5" s="281"/>
    </row>
    <row r="6" spans="1:51" ht="22.5" customHeight="1" thickBot="1">
      <c r="A6" s="266" t="s">
        <v>2</v>
      </c>
      <c r="B6" s="266"/>
      <c r="C6" s="270" t="s">
        <v>97</v>
      </c>
      <c r="D6" s="270" t="s">
        <v>100</v>
      </c>
      <c r="E6" s="270" t="s">
        <v>9</v>
      </c>
      <c r="F6" s="270" t="s">
        <v>20</v>
      </c>
      <c r="G6" s="270"/>
      <c r="H6" s="219" t="s">
        <v>101</v>
      </c>
      <c r="I6" s="270" t="s">
        <v>35</v>
      </c>
      <c r="J6" s="270"/>
      <c r="K6" s="31"/>
      <c r="L6" s="31"/>
      <c r="M6" s="31"/>
      <c r="N6" s="31"/>
      <c r="O6" s="31"/>
      <c r="P6" s="31"/>
      <c r="Q6" s="31"/>
      <c r="R6" s="31"/>
      <c r="S6" s="31"/>
      <c r="T6" s="247" t="s">
        <v>74</v>
      </c>
      <c r="U6" s="303" t="s">
        <v>75</v>
      </c>
      <c r="V6" s="304"/>
      <c r="W6" s="233" t="s">
        <v>80</v>
      </c>
      <c r="X6" s="234"/>
      <c r="Y6" s="232" t="s">
        <v>76</v>
      </c>
      <c r="Z6" s="240" t="s">
        <v>82</v>
      </c>
      <c r="AA6" s="261" t="s">
        <v>83</v>
      </c>
      <c r="AB6" s="295" t="s">
        <v>26</v>
      </c>
      <c r="AC6" s="296" t="s">
        <v>27</v>
      </c>
      <c r="AD6" s="294" t="s">
        <v>30</v>
      </c>
      <c r="AE6" s="294"/>
      <c r="AF6" s="294"/>
      <c r="AG6" s="294"/>
      <c r="AH6" s="294"/>
      <c r="AI6" s="294"/>
      <c r="AJ6" s="294"/>
      <c r="AK6" s="294"/>
      <c r="AL6" s="294"/>
      <c r="AM6" s="294"/>
      <c r="AN6" s="38"/>
      <c r="AP6" s="285"/>
      <c r="AQ6" s="35"/>
      <c r="AR6" s="35"/>
      <c r="AS6" s="35"/>
      <c r="AT6" s="35"/>
      <c r="AU6" s="287"/>
      <c r="AV6" s="36"/>
      <c r="AW6" s="37"/>
      <c r="AX6" s="281"/>
      <c r="AY6" s="39"/>
    </row>
    <row r="7" spans="1:51" ht="22.5" customHeight="1" thickBot="1">
      <c r="A7" s="266"/>
      <c r="B7" s="266"/>
      <c r="C7" s="270"/>
      <c r="D7" s="270"/>
      <c r="E7" s="270"/>
      <c r="F7" s="29" t="s">
        <v>58</v>
      </c>
      <c r="G7" s="30" t="s">
        <v>8</v>
      </c>
      <c r="H7" s="219"/>
      <c r="I7" s="270"/>
      <c r="J7" s="270"/>
      <c r="K7" s="31"/>
      <c r="L7" s="31">
        <f>IF(G11=0,0,G11+10)</f>
        <v>0</v>
      </c>
      <c r="M7" s="31"/>
      <c r="N7" s="31"/>
      <c r="O7" s="31"/>
      <c r="P7" s="31"/>
      <c r="Q7" s="31"/>
      <c r="R7" s="31"/>
      <c r="S7" s="31"/>
      <c r="T7" s="248"/>
      <c r="U7" s="305"/>
      <c r="V7" s="306"/>
      <c r="W7" s="235"/>
      <c r="X7" s="236"/>
      <c r="Y7" s="232"/>
      <c r="Z7" s="241"/>
      <c r="AA7" s="262"/>
      <c r="AB7" s="295"/>
      <c r="AC7" s="296"/>
      <c r="AD7" s="294"/>
      <c r="AE7" s="294"/>
      <c r="AF7" s="294"/>
      <c r="AG7" s="294"/>
      <c r="AH7" s="294"/>
      <c r="AI7" s="294"/>
      <c r="AJ7" s="294"/>
      <c r="AK7" s="294"/>
      <c r="AL7" s="294"/>
      <c r="AM7" s="294"/>
      <c r="AN7" s="38"/>
      <c r="AO7" s="40"/>
      <c r="AP7" s="285"/>
      <c r="AQ7" s="35"/>
      <c r="AR7" s="35"/>
      <c r="AS7" s="35"/>
      <c r="AT7" s="35"/>
      <c r="AU7" s="287"/>
      <c r="AV7" s="41"/>
      <c r="AW7" s="42"/>
      <c r="AX7" s="281"/>
      <c r="AY7" s="39"/>
    </row>
    <row r="8" spans="1:50" ht="22.5" customHeight="1" thickBot="1">
      <c r="A8" s="266">
        <v>8</v>
      </c>
      <c r="B8" s="266"/>
      <c r="C8" s="28">
        <f>'БЛАНК ЗАКАЗА'!C15</f>
        <v>0</v>
      </c>
      <c r="D8" s="28">
        <f>'БЛАНК ЗАКАЗА'!D15</f>
        <v>0</v>
      </c>
      <c r="E8" s="28">
        <f>'БЛАНК ЗАКАЗА'!E15</f>
        <v>0</v>
      </c>
      <c r="F8" s="28">
        <f>'БЛАНК ЗАКАЗА'!F15</f>
        <v>0</v>
      </c>
      <c r="G8" s="28">
        <f>'БЛАНК ЗАКАЗА'!G15</f>
        <v>0</v>
      </c>
      <c r="H8" s="28">
        <f>'БЛАНК ЗАКАЗА'!H15</f>
        <v>0</v>
      </c>
      <c r="I8" s="266" t="str">
        <f>'БЛАНК ЗАКАЗА'!I15:J15</f>
        <v>ДСП 8 мм</v>
      </c>
      <c r="J8" s="266"/>
      <c r="K8" s="31"/>
      <c r="L8" s="31">
        <f>IF(I12=0,0,I12+5)</f>
        <v>0</v>
      </c>
      <c r="M8" s="31">
        <f>IF(G14=0,0,G14+5)</f>
        <v>0</v>
      </c>
      <c r="N8" s="31"/>
      <c r="O8" s="31"/>
      <c r="P8" s="31"/>
      <c r="Q8" s="31"/>
      <c r="R8" s="31"/>
      <c r="S8" s="31"/>
      <c r="T8" s="248"/>
      <c r="U8" s="305"/>
      <c r="V8" s="306"/>
      <c r="W8" s="235"/>
      <c r="X8" s="236"/>
      <c r="Y8" s="232"/>
      <c r="Z8" s="241"/>
      <c r="AA8" s="262"/>
      <c r="AB8" s="295"/>
      <c r="AC8" s="296"/>
      <c r="AD8" s="294"/>
      <c r="AE8" s="294"/>
      <c r="AF8" s="294"/>
      <c r="AG8" s="294"/>
      <c r="AH8" s="294"/>
      <c r="AI8" s="294"/>
      <c r="AJ8" s="294"/>
      <c r="AK8" s="294"/>
      <c r="AL8" s="294"/>
      <c r="AM8" s="294"/>
      <c r="AN8" s="32"/>
      <c r="AO8" s="43"/>
      <c r="AP8" s="285"/>
      <c r="AQ8" s="35"/>
      <c r="AR8" s="35"/>
      <c r="AS8" s="35"/>
      <c r="AT8" s="35"/>
      <c r="AU8" s="287"/>
      <c r="AV8" s="41"/>
      <c r="AW8" s="42"/>
      <c r="AX8" s="281"/>
    </row>
    <row r="9" spans="1:50" ht="22.5" customHeight="1" thickBot="1">
      <c r="A9" s="256" t="s">
        <v>66</v>
      </c>
      <c r="B9" s="258"/>
      <c r="C9" s="258"/>
      <c r="D9" s="258"/>
      <c r="E9" s="258"/>
      <c r="F9" s="258"/>
      <c r="G9" s="267" t="s">
        <v>67</v>
      </c>
      <c r="H9" s="267"/>
      <c r="I9" s="267"/>
      <c r="J9" s="267"/>
      <c r="K9" s="31"/>
      <c r="L9" s="253" t="s">
        <v>107</v>
      </c>
      <c r="M9" s="253" t="s">
        <v>108</v>
      </c>
      <c r="N9" s="253" t="s">
        <v>109</v>
      </c>
      <c r="O9" s="253" t="s">
        <v>110</v>
      </c>
      <c r="P9" s="254" t="s">
        <v>111</v>
      </c>
      <c r="R9" s="254" t="s">
        <v>112</v>
      </c>
      <c r="S9" s="31"/>
      <c r="T9" s="248"/>
      <c r="U9" s="305"/>
      <c r="V9" s="306"/>
      <c r="W9" s="235"/>
      <c r="X9" s="236"/>
      <c r="Y9" s="232"/>
      <c r="Z9" s="241"/>
      <c r="AA9" s="262"/>
      <c r="AB9" s="295"/>
      <c r="AC9" s="296"/>
      <c r="AD9" s="231" t="s">
        <v>78</v>
      </c>
      <c r="AE9" s="231" t="s">
        <v>165</v>
      </c>
      <c r="AF9" s="231" t="s">
        <v>13</v>
      </c>
      <c r="AG9" s="231" t="s">
        <v>14</v>
      </c>
      <c r="AH9" s="231" t="s">
        <v>16</v>
      </c>
      <c r="AI9" s="231" t="s">
        <v>31</v>
      </c>
      <c r="AJ9" s="231" t="s">
        <v>18</v>
      </c>
      <c r="AK9" s="231" t="s">
        <v>32</v>
      </c>
      <c r="AL9" s="231" t="s">
        <v>33</v>
      </c>
      <c r="AM9" s="231" t="s">
        <v>77</v>
      </c>
      <c r="AN9" s="243" t="s">
        <v>164</v>
      </c>
      <c r="AO9" s="321" t="s">
        <v>166</v>
      </c>
      <c r="AP9" s="285"/>
      <c r="AQ9" s="35"/>
      <c r="AR9" s="35"/>
      <c r="AS9" s="35"/>
      <c r="AT9" s="35"/>
      <c r="AU9" s="287"/>
      <c r="AV9" s="36"/>
      <c r="AW9" s="37"/>
      <c r="AX9" s="281"/>
    </row>
    <row r="10" spans="1:50" ht="22.5" customHeight="1" thickBot="1">
      <c r="A10" s="256"/>
      <c r="B10" s="258"/>
      <c r="C10" s="258"/>
      <c r="D10" s="257"/>
      <c r="E10" s="256" t="s">
        <v>65</v>
      </c>
      <c r="F10" s="258"/>
      <c r="G10" s="265" t="s">
        <v>97</v>
      </c>
      <c r="H10" s="265"/>
      <c r="I10" s="265" t="s">
        <v>98</v>
      </c>
      <c r="J10" s="265"/>
      <c r="K10" s="31"/>
      <c r="L10" s="253"/>
      <c r="M10" s="253"/>
      <c r="N10" s="253"/>
      <c r="O10" s="253"/>
      <c r="P10" s="255"/>
      <c r="R10" s="255"/>
      <c r="S10" s="31"/>
      <c r="T10" s="249"/>
      <c r="U10" s="307"/>
      <c r="V10" s="308"/>
      <c r="W10" s="237"/>
      <c r="X10" s="238"/>
      <c r="Y10" s="232"/>
      <c r="Z10" s="242"/>
      <c r="AA10" s="263"/>
      <c r="AB10" s="80">
        <f>('№ 8'!E11*'ЦЕНЫ+размеры'!B14)+('№ 8'!H8*4)</f>
        <v>0</v>
      </c>
      <c r="AC10" s="81">
        <f>E8*'ЦЕНЫ+размеры'!B15</f>
        <v>0</v>
      </c>
      <c r="AD10" s="231"/>
      <c r="AE10" s="231"/>
      <c r="AF10" s="231"/>
      <c r="AG10" s="231"/>
      <c r="AH10" s="231"/>
      <c r="AI10" s="231"/>
      <c r="AJ10" s="231"/>
      <c r="AK10" s="231"/>
      <c r="AL10" s="231"/>
      <c r="AM10" s="231"/>
      <c r="AN10" s="243"/>
      <c r="AO10" s="321"/>
      <c r="AP10" s="285"/>
      <c r="AQ10" s="35"/>
      <c r="AR10" s="35"/>
      <c r="AS10" s="35"/>
      <c r="AT10" s="35"/>
      <c r="AU10" s="287"/>
      <c r="AV10" s="36"/>
      <c r="AW10" s="37"/>
      <c r="AX10" s="281"/>
    </row>
    <row r="11" spans="1:50" ht="22.5" customHeight="1" thickBot="1">
      <c r="A11" s="256" t="s">
        <v>88</v>
      </c>
      <c r="B11" s="258"/>
      <c r="C11" s="258"/>
      <c r="D11" s="257"/>
      <c r="E11" s="256">
        <f>E8</f>
        <v>0</v>
      </c>
      <c r="F11" s="258"/>
      <c r="G11" s="267">
        <f>C8</f>
        <v>0</v>
      </c>
      <c r="H11" s="267"/>
      <c r="I11" s="267">
        <f>IF(E8,100,0)</f>
        <v>0</v>
      </c>
      <c r="J11" s="267"/>
      <c r="K11" s="31"/>
      <c r="L11" s="79">
        <f>L7</f>
        <v>0</v>
      </c>
      <c r="M11" s="79">
        <f>M8</f>
        <v>0</v>
      </c>
      <c r="N11" s="79">
        <f>IF(I8='ЦЕНЫ+размеры'!F5,G23,0)</f>
        <v>0</v>
      </c>
      <c r="O11" s="79">
        <f>IF(I8='ЦЕНЫ+размеры'!F6,G23,0)</f>
        <v>0</v>
      </c>
      <c r="P11" s="79" t="e">
        <f>IF(I8='ЦЕНЫ+размеры'!#REF!,G23,0)</f>
        <v>#REF!</v>
      </c>
      <c r="R11" s="79">
        <f>IF(I8='ЦЕНЫ+размеры'!F7,G23,0)</f>
        <v>0</v>
      </c>
      <c r="S11" s="31"/>
      <c r="T11" s="48">
        <f>E11*(ROUNDUP(((((G11*I11)*0.000001)*1.2)),2))</f>
        <v>0</v>
      </c>
      <c r="U11" s="76">
        <f>ROUNDUP(T11*1.2,3)</f>
        <v>0</v>
      </c>
      <c r="V11" s="311">
        <f>ROUNDUP(SUM(U11:U12),3)</f>
        <v>0</v>
      </c>
      <c r="W11" s="233" t="s">
        <v>19</v>
      </c>
      <c r="X11" s="314">
        <f>ROUNDUP(SUM(T14:T15,T11:T12,T17:T21),2)</f>
        <v>0</v>
      </c>
      <c r="Y11" s="50">
        <f>ROUNDUP((((G11+I11)*2)*E11)*0.001,3)</f>
        <v>0</v>
      </c>
      <c r="Z11" s="244">
        <f>ROUNDUP(SUM(Y11:Y12,Y14:Y15,Y17:Y21),2)</f>
        <v>0</v>
      </c>
      <c r="AA11" s="84"/>
      <c r="AB11" s="32"/>
      <c r="AC11" s="32"/>
      <c r="AD11" s="231">
        <f>X11*'ЦЕНЫ+размеры'!B16</f>
        <v>0</v>
      </c>
      <c r="AE11" s="231">
        <f>AA23*'ЦЕНЫ+размеры'!B18</f>
        <v>0</v>
      </c>
      <c r="AF11" s="231">
        <f>AB10*'ЦЕНЫ+размеры'!B19</f>
        <v>0</v>
      </c>
      <c r="AG11" s="231">
        <f>AC10*'ЦЕНЫ+размеры'!B20</f>
        <v>0</v>
      </c>
      <c r="AH11" s="231">
        <f>AA27*'ЦЕНЫ+размеры'!B22</f>
        <v>0</v>
      </c>
      <c r="AI11" s="231">
        <f>IF(W23="ДСП 8 мм",SUM(X11+X23)*'ЦЕНЫ+размеры'!B23,X11*'ЦЕНЫ+размеры'!B23)</f>
        <v>0</v>
      </c>
      <c r="AJ11" s="231">
        <f>(AB10*2)*'ЦЕНЫ+размеры'!B24</f>
        <v>0</v>
      </c>
      <c r="AK11" s="231">
        <f>E8*'ЦЕНЫ+размеры'!B21</f>
        <v>0</v>
      </c>
      <c r="AL11" s="231">
        <f>(E8*F8*'ЦЕНЫ+размеры'!B25)+('№ 1'!E8*'№ 1'!G8*'ЦЕНЫ+размеры'!B25)</f>
        <v>0</v>
      </c>
      <c r="AM11" s="64">
        <f>SUM(AD11:AL21,AN11,AD23,AO11)</f>
        <v>0</v>
      </c>
      <c r="AN11" s="243">
        <f>AA25*'ЦЕНЫ+размеры'!B18</f>
        <v>0</v>
      </c>
      <c r="AO11" s="322">
        <f>IF(W23="Решетка 8 мм",X23*'ЦЕНЫ+размеры'!B23,0)</f>
        <v>0</v>
      </c>
      <c r="AP11" s="285"/>
      <c r="AQ11" s="35"/>
      <c r="AR11" s="35"/>
      <c r="AS11" s="35"/>
      <c r="AT11" s="35"/>
      <c r="AU11" s="287"/>
      <c r="AV11" s="41"/>
      <c r="AW11" s="42"/>
      <c r="AX11" s="281"/>
    </row>
    <row r="12" spans="1:50" ht="22.5" customHeight="1" thickBot="1">
      <c r="A12" s="256" t="s">
        <v>89</v>
      </c>
      <c r="B12" s="258"/>
      <c r="C12" s="258"/>
      <c r="D12" s="257"/>
      <c r="E12" s="256">
        <f>E8</f>
        <v>0</v>
      </c>
      <c r="F12" s="258"/>
      <c r="G12" s="267">
        <f>C8</f>
        <v>0</v>
      </c>
      <c r="H12" s="267"/>
      <c r="I12" s="267">
        <f>IF(E8,100,0)</f>
        <v>0</v>
      </c>
      <c r="J12" s="267"/>
      <c r="K12" s="31"/>
      <c r="L12" s="79">
        <f>L8</f>
        <v>0</v>
      </c>
      <c r="M12" s="79">
        <f>I14</f>
        <v>0</v>
      </c>
      <c r="N12" s="79">
        <f>IF(I8='ЦЕНЫ+размеры'!F5,I23,0)</f>
        <v>0</v>
      </c>
      <c r="O12" s="79">
        <f>IF(I8='ЦЕНЫ+размеры'!F6,I23,0)</f>
        <v>0</v>
      </c>
      <c r="P12" s="79" t="e">
        <f>IF(I8='ЦЕНЫ+размеры'!#REF!,I23,0)</f>
        <v>#REF!</v>
      </c>
      <c r="R12" s="79">
        <f>IF(I8='ЦЕНЫ+размеры'!F7,I23,0)</f>
        <v>0</v>
      </c>
      <c r="S12" s="31"/>
      <c r="T12" s="48">
        <f>E12*(ROUNDUP(((((G12*I12)*0.000001)*1.2)),2))</f>
        <v>0</v>
      </c>
      <c r="U12" s="76">
        <f aca="true" t="shared" si="0" ref="U12:U28">ROUNDUP(T12*1.2,3)</f>
        <v>0</v>
      </c>
      <c r="V12" s="312"/>
      <c r="W12" s="235"/>
      <c r="X12" s="314"/>
      <c r="Y12" s="50">
        <f>ROUNDUP((((G12+I12)*2)*E12)*0.001,3)</f>
        <v>0</v>
      </c>
      <c r="Z12" s="245"/>
      <c r="AA12" s="84">
        <f>Y12*1.5</f>
        <v>0</v>
      </c>
      <c r="AB12" s="247" t="s">
        <v>102</v>
      </c>
      <c r="AC12" s="32"/>
      <c r="AD12" s="231"/>
      <c r="AE12" s="231"/>
      <c r="AF12" s="231"/>
      <c r="AG12" s="231"/>
      <c r="AH12" s="231"/>
      <c r="AI12" s="231"/>
      <c r="AJ12" s="231"/>
      <c r="AK12" s="231"/>
      <c r="AL12" s="231"/>
      <c r="AM12" s="300"/>
      <c r="AN12" s="243"/>
      <c r="AO12" s="322"/>
      <c r="AP12" s="285"/>
      <c r="AQ12" s="35"/>
      <c r="AR12" s="35"/>
      <c r="AS12" s="35"/>
      <c r="AT12" s="35"/>
      <c r="AU12" s="287"/>
      <c r="AV12" s="41"/>
      <c r="AW12" s="42"/>
      <c r="AX12" s="281"/>
    </row>
    <row r="13" spans="1:50" ht="22.5" customHeight="1" thickBot="1">
      <c r="A13" s="256"/>
      <c r="B13" s="258"/>
      <c r="C13" s="258"/>
      <c r="D13" s="257"/>
      <c r="E13" s="256" t="s">
        <v>65</v>
      </c>
      <c r="F13" s="258"/>
      <c r="G13" s="265" t="s">
        <v>99</v>
      </c>
      <c r="H13" s="265"/>
      <c r="I13" s="265" t="s">
        <v>98</v>
      </c>
      <c r="J13" s="265"/>
      <c r="K13" s="31"/>
      <c r="L13" s="79">
        <f>E11+E12</f>
        <v>0</v>
      </c>
      <c r="M13" s="79">
        <f>E14+E15+E17+E18+E19+E20+E21</f>
        <v>0</v>
      </c>
      <c r="N13" s="79">
        <f>IF(I8='ЦЕНЫ+размеры'!F5,E23+E24+E25+E26+E27+E28,0)</f>
        <v>0</v>
      </c>
      <c r="O13" s="79">
        <f>IF(I8='ЦЕНЫ+размеры'!F6,E23+E24+E25+E26+E27+E28,0)</f>
        <v>0</v>
      </c>
      <c r="P13" s="79" t="e">
        <f>IF(I8='ЦЕНЫ+размеры'!#REF!,E23+E24+E25+E26+E27+E28,0)</f>
        <v>#REF!</v>
      </c>
      <c r="R13" s="79">
        <f>IF(I8='ЦЕНЫ+размеры'!F7,E23+E24+E25+E26+E27+E28,0)</f>
        <v>0</v>
      </c>
      <c r="S13" s="31"/>
      <c r="T13" s="83"/>
      <c r="U13" s="32"/>
      <c r="V13" s="32"/>
      <c r="W13" s="235"/>
      <c r="X13" s="315"/>
      <c r="Y13" s="32"/>
      <c r="Z13" s="245"/>
      <c r="AA13" s="84"/>
      <c r="AB13" s="248"/>
      <c r="AC13" s="32"/>
      <c r="AD13" s="231"/>
      <c r="AE13" s="231"/>
      <c r="AF13" s="231"/>
      <c r="AG13" s="231"/>
      <c r="AH13" s="231"/>
      <c r="AI13" s="231"/>
      <c r="AJ13" s="231"/>
      <c r="AK13" s="231"/>
      <c r="AL13" s="231"/>
      <c r="AM13" s="301"/>
      <c r="AN13" s="243"/>
      <c r="AO13" s="322"/>
      <c r="AP13" s="285"/>
      <c r="AQ13" s="35"/>
      <c r="AR13" s="35"/>
      <c r="AS13" s="35"/>
      <c r="AT13" s="35"/>
      <c r="AU13" s="287"/>
      <c r="AV13" s="36"/>
      <c r="AW13" s="37"/>
      <c r="AX13" s="281"/>
    </row>
    <row r="14" spans="1:50" ht="22.5" customHeight="1" thickBot="1">
      <c r="A14" s="256" t="s">
        <v>90</v>
      </c>
      <c r="B14" s="258"/>
      <c r="C14" s="258"/>
      <c r="D14" s="257"/>
      <c r="E14" s="256">
        <f>E11</f>
        <v>0</v>
      </c>
      <c r="F14" s="258"/>
      <c r="G14" s="267">
        <f>IF(E8,100,0)</f>
        <v>0</v>
      </c>
      <c r="H14" s="267"/>
      <c r="I14" s="267">
        <f>IF(E8,D8-I11-I12,0)</f>
        <v>0</v>
      </c>
      <c r="J14" s="267"/>
      <c r="K14" s="31"/>
      <c r="L14" s="31"/>
      <c r="M14" s="31"/>
      <c r="N14" s="31"/>
      <c r="O14" s="31"/>
      <c r="P14" s="31"/>
      <c r="Q14" s="31"/>
      <c r="R14" s="31"/>
      <c r="S14" s="31"/>
      <c r="T14" s="48">
        <f>E14*(ROUNDUP(((((G14*I14)*0.000001)*1.2)),2))</f>
        <v>0</v>
      </c>
      <c r="U14" s="76">
        <f t="shared" si="0"/>
        <v>0</v>
      </c>
      <c r="V14" s="311">
        <f>ROUNDUP(SUM(U14:U15),3)</f>
        <v>0</v>
      </c>
      <c r="W14" s="235"/>
      <c r="X14" s="314"/>
      <c r="Y14" s="50">
        <f>ROUNDUP((((G14+I14)*2)*E14)*0.001,3)</f>
        <v>0</v>
      </c>
      <c r="Z14" s="245"/>
      <c r="AA14" s="84">
        <f>Y14*1.5</f>
        <v>0</v>
      </c>
      <c r="AB14" s="248"/>
      <c r="AC14" s="32"/>
      <c r="AD14" s="231"/>
      <c r="AE14" s="231"/>
      <c r="AF14" s="231"/>
      <c r="AG14" s="231"/>
      <c r="AH14" s="231"/>
      <c r="AI14" s="231"/>
      <c r="AJ14" s="231"/>
      <c r="AK14" s="231"/>
      <c r="AL14" s="231"/>
      <c r="AM14" s="301"/>
      <c r="AN14" s="243"/>
      <c r="AO14" s="322"/>
      <c r="AP14" s="285"/>
      <c r="AQ14" s="35"/>
      <c r="AR14" s="35"/>
      <c r="AS14" s="35"/>
      <c r="AT14" s="35"/>
      <c r="AU14" s="287"/>
      <c r="AV14" s="36"/>
      <c r="AW14" s="37"/>
      <c r="AX14" s="281"/>
    </row>
    <row r="15" spans="1:50" ht="22.5" customHeight="1" thickBot="1">
      <c r="A15" s="256" t="s">
        <v>91</v>
      </c>
      <c r="B15" s="258"/>
      <c r="C15" s="258"/>
      <c r="D15" s="257"/>
      <c r="E15" s="256">
        <f>E11</f>
        <v>0</v>
      </c>
      <c r="F15" s="258"/>
      <c r="G15" s="267">
        <f>IF(E8,100,0)</f>
        <v>0</v>
      </c>
      <c r="H15" s="267"/>
      <c r="I15" s="267">
        <f>IF(E8,D8-I11-I12,0)</f>
        <v>0</v>
      </c>
      <c r="J15" s="267"/>
      <c r="K15" s="31"/>
      <c r="L15" s="31"/>
      <c r="M15" s="31"/>
      <c r="N15" s="31"/>
      <c r="O15" s="31"/>
      <c r="P15" s="31"/>
      <c r="Q15" s="31"/>
      <c r="R15" s="31"/>
      <c r="S15" s="31"/>
      <c r="T15" s="48">
        <f>E15*(ROUNDUP(((((G15*I15)*0.000001)*1.2)),2))</f>
        <v>0</v>
      </c>
      <c r="U15" s="76">
        <f t="shared" si="0"/>
        <v>0</v>
      </c>
      <c r="V15" s="312"/>
      <c r="W15" s="235"/>
      <c r="X15" s="314"/>
      <c r="Y15" s="50">
        <f>ROUNDUP((((G15+I15)*2)*E15)*0.001,3)</f>
        <v>0</v>
      </c>
      <c r="Z15" s="245"/>
      <c r="AA15" s="84">
        <f>Y15*1.5</f>
        <v>0</v>
      </c>
      <c r="AB15" s="248"/>
      <c r="AC15" s="32"/>
      <c r="AD15" s="231"/>
      <c r="AE15" s="231"/>
      <c r="AF15" s="231"/>
      <c r="AG15" s="231"/>
      <c r="AH15" s="231"/>
      <c r="AI15" s="231"/>
      <c r="AJ15" s="231"/>
      <c r="AK15" s="231"/>
      <c r="AL15" s="231"/>
      <c r="AM15" s="301"/>
      <c r="AN15" s="243"/>
      <c r="AO15" s="322"/>
      <c r="AP15" s="285"/>
      <c r="AQ15" s="35"/>
      <c r="AR15" s="35"/>
      <c r="AS15" s="35"/>
      <c r="AT15" s="35"/>
      <c r="AU15" s="287"/>
      <c r="AV15" s="41"/>
      <c r="AW15" s="42"/>
      <c r="AX15" s="281"/>
    </row>
    <row r="16" spans="1:50" ht="22.5" customHeight="1" thickBot="1">
      <c r="A16" s="256"/>
      <c r="B16" s="258"/>
      <c r="C16" s="258"/>
      <c r="D16" s="257"/>
      <c r="E16" s="256" t="s">
        <v>65</v>
      </c>
      <c r="F16" s="258"/>
      <c r="G16" s="265" t="s">
        <v>99</v>
      </c>
      <c r="H16" s="265"/>
      <c r="I16" s="265" t="s">
        <v>98</v>
      </c>
      <c r="J16" s="265"/>
      <c r="K16" s="31"/>
      <c r="L16" s="79" t="s">
        <v>68</v>
      </c>
      <c r="M16" s="79" t="s">
        <v>69</v>
      </c>
      <c r="S16" s="40"/>
      <c r="T16" s="83"/>
      <c r="U16" s="32"/>
      <c r="V16" s="32"/>
      <c r="W16" s="235"/>
      <c r="X16" s="315"/>
      <c r="Y16" s="32"/>
      <c r="Z16" s="245"/>
      <c r="AA16" s="85"/>
      <c r="AB16" s="249"/>
      <c r="AC16" s="51"/>
      <c r="AD16" s="231"/>
      <c r="AE16" s="231"/>
      <c r="AF16" s="231"/>
      <c r="AG16" s="231"/>
      <c r="AH16" s="231"/>
      <c r="AI16" s="231"/>
      <c r="AJ16" s="231"/>
      <c r="AK16" s="231"/>
      <c r="AL16" s="231"/>
      <c r="AM16" s="301"/>
      <c r="AN16" s="243"/>
      <c r="AO16" s="322"/>
      <c r="AP16" s="285"/>
      <c r="AQ16" s="35"/>
      <c r="AR16" s="35"/>
      <c r="AS16" s="35"/>
      <c r="AT16" s="35"/>
      <c r="AU16" s="287"/>
      <c r="AV16" s="41"/>
      <c r="AW16" s="42"/>
      <c r="AX16" s="281"/>
    </row>
    <row r="17" spans="1:51" ht="22.5" customHeight="1" thickBot="1">
      <c r="A17" s="256" t="s">
        <v>92</v>
      </c>
      <c r="B17" s="258"/>
      <c r="C17" s="258"/>
      <c r="D17" s="257"/>
      <c r="E17" s="256">
        <f>IF(H8&gt;=1,E8,0)</f>
        <v>0</v>
      </c>
      <c r="F17" s="258"/>
      <c r="G17" s="267">
        <f>IF(H8&gt;=1,L17,0)</f>
        <v>0</v>
      </c>
      <c r="H17" s="267"/>
      <c r="I17" s="267">
        <f>IF(H8&gt;=1,M17,0)</f>
        <v>0</v>
      </c>
      <c r="J17" s="267"/>
      <c r="K17" s="31"/>
      <c r="L17" s="79">
        <f>IF(D17,D17,100)</f>
        <v>100</v>
      </c>
      <c r="M17" s="79">
        <f>D8-I11-I12</f>
        <v>0</v>
      </c>
      <c r="S17" s="52"/>
      <c r="T17" s="48">
        <f>ROUNDUP(G17*I17*E17*0.000001*1.2,2)</f>
        <v>0</v>
      </c>
      <c r="U17" s="76">
        <f t="shared" si="0"/>
        <v>0</v>
      </c>
      <c r="V17" s="313">
        <f>ROUNDUP(SUM(U17:U21),3)</f>
        <v>0</v>
      </c>
      <c r="W17" s="235"/>
      <c r="X17" s="314"/>
      <c r="Y17" s="50">
        <f>ROUNDUP((((G17+I17)*2)*E17)*0.001,3)</f>
        <v>0</v>
      </c>
      <c r="Z17" s="245"/>
      <c r="AA17" s="85"/>
      <c r="AB17" s="48">
        <f>C8*D8*E8*0.000001</f>
        <v>0</v>
      </c>
      <c r="AC17" s="51"/>
      <c r="AD17" s="231"/>
      <c r="AE17" s="231"/>
      <c r="AF17" s="231"/>
      <c r="AG17" s="231"/>
      <c r="AH17" s="231"/>
      <c r="AI17" s="231"/>
      <c r="AJ17" s="231"/>
      <c r="AK17" s="231"/>
      <c r="AL17" s="231"/>
      <c r="AM17" s="301"/>
      <c r="AN17" s="243"/>
      <c r="AO17" s="322"/>
      <c r="AP17" s="285"/>
      <c r="AQ17" s="35"/>
      <c r="AR17" s="35"/>
      <c r="AS17" s="35"/>
      <c r="AT17" s="35"/>
      <c r="AU17" s="287"/>
      <c r="AV17" s="36"/>
      <c r="AW17" s="37"/>
      <c r="AX17" s="281"/>
      <c r="AY17" s="53"/>
    </row>
    <row r="18" spans="1:51" ht="22.5" customHeight="1" thickBot="1">
      <c r="A18" s="256" t="s">
        <v>93</v>
      </c>
      <c r="B18" s="258"/>
      <c r="C18" s="258"/>
      <c r="D18" s="257"/>
      <c r="E18" s="256">
        <f>IF(H8&gt;=2,E8,0)</f>
        <v>0</v>
      </c>
      <c r="F18" s="258"/>
      <c r="G18" s="267">
        <f>IF(H8&gt;=2,L18,0)</f>
        <v>0</v>
      </c>
      <c r="H18" s="267"/>
      <c r="I18" s="267">
        <f>IF(H8&gt;=2,M18,0)</f>
        <v>0</v>
      </c>
      <c r="J18" s="267"/>
      <c r="K18" s="31"/>
      <c r="L18" s="79">
        <f>IF(D18,D18,100)</f>
        <v>100</v>
      </c>
      <c r="M18" s="79">
        <f>D8-I11-I12</f>
        <v>0</v>
      </c>
      <c r="O18" s="1" t="s">
        <v>113</v>
      </c>
      <c r="S18" s="52"/>
      <c r="T18" s="48">
        <f>ROUNDUP(G18*I18*E18*0.000001*1.2,2)</f>
        <v>0</v>
      </c>
      <c r="U18" s="76">
        <f t="shared" si="0"/>
        <v>0</v>
      </c>
      <c r="V18" s="313"/>
      <c r="W18" s="235"/>
      <c r="X18" s="314"/>
      <c r="Y18" s="50">
        <f>ROUNDUP((((G18+I18)*2)*E18)*0.001,3)</f>
        <v>0</v>
      </c>
      <c r="Z18" s="245"/>
      <c r="AA18" s="85"/>
      <c r="AB18" s="51"/>
      <c r="AC18" s="51"/>
      <c r="AD18" s="231"/>
      <c r="AE18" s="231"/>
      <c r="AF18" s="231"/>
      <c r="AG18" s="231"/>
      <c r="AH18" s="231"/>
      <c r="AI18" s="231"/>
      <c r="AJ18" s="231"/>
      <c r="AK18" s="231"/>
      <c r="AL18" s="231"/>
      <c r="AM18" s="301"/>
      <c r="AN18" s="243"/>
      <c r="AO18" s="322"/>
      <c r="AP18" s="285"/>
      <c r="AQ18" s="35"/>
      <c r="AR18" s="35"/>
      <c r="AS18" s="35"/>
      <c r="AT18" s="35"/>
      <c r="AU18" s="287"/>
      <c r="AV18" s="36"/>
      <c r="AW18" s="37"/>
      <c r="AX18" s="281"/>
      <c r="AY18" s="53"/>
    </row>
    <row r="19" spans="1:51" ht="22.5" customHeight="1" thickBot="1">
      <c r="A19" s="256" t="s">
        <v>94</v>
      </c>
      <c r="B19" s="258"/>
      <c r="C19" s="258"/>
      <c r="D19" s="257"/>
      <c r="E19" s="256">
        <f>IF(H8&gt;=3,E8,0)</f>
        <v>0</v>
      </c>
      <c r="F19" s="258"/>
      <c r="G19" s="267">
        <f>IF(H8&gt;=3,L19,0)</f>
        <v>0</v>
      </c>
      <c r="H19" s="267"/>
      <c r="I19" s="267">
        <f>IF(H8&gt;=3,M19,0)</f>
        <v>0</v>
      </c>
      <c r="J19" s="267"/>
      <c r="K19" s="31"/>
      <c r="L19" s="79">
        <f>IF(D19,D19,100)</f>
        <v>100</v>
      </c>
      <c r="M19" s="79">
        <f>D8-I11-I12</f>
        <v>0</v>
      </c>
      <c r="S19" s="52"/>
      <c r="T19" s="48">
        <f>ROUNDUP(G19*I19*E19*0.000001*1.2,2)</f>
        <v>0</v>
      </c>
      <c r="U19" s="76">
        <f t="shared" si="0"/>
        <v>0</v>
      </c>
      <c r="V19" s="313"/>
      <c r="W19" s="235"/>
      <c r="X19" s="314"/>
      <c r="Y19" s="50">
        <f>ROUNDUP((((G19+I19)*2)*E19)*0.001,3)</f>
        <v>0</v>
      </c>
      <c r="Z19" s="245"/>
      <c r="AA19" s="85"/>
      <c r="AB19" s="250" t="s">
        <v>86</v>
      </c>
      <c r="AC19" s="250" t="s">
        <v>87</v>
      </c>
      <c r="AD19" s="231"/>
      <c r="AE19" s="231"/>
      <c r="AF19" s="231"/>
      <c r="AG19" s="231"/>
      <c r="AH19" s="231"/>
      <c r="AI19" s="231"/>
      <c r="AJ19" s="231"/>
      <c r="AK19" s="231"/>
      <c r="AL19" s="231"/>
      <c r="AM19" s="301"/>
      <c r="AN19" s="243"/>
      <c r="AO19" s="322"/>
      <c r="AP19" s="285"/>
      <c r="AQ19" s="35"/>
      <c r="AR19" s="35"/>
      <c r="AS19" s="35"/>
      <c r="AT19" s="35"/>
      <c r="AU19" s="287"/>
      <c r="AV19" s="41"/>
      <c r="AW19" s="42"/>
      <c r="AX19" s="281"/>
      <c r="AY19" s="53"/>
    </row>
    <row r="20" spans="1:51" ht="22.5" customHeight="1" thickBot="1">
      <c r="A20" s="256" t="s">
        <v>95</v>
      </c>
      <c r="B20" s="258"/>
      <c r="C20" s="258"/>
      <c r="D20" s="257"/>
      <c r="E20" s="256">
        <f>IF(H8&gt;=4,E8,0)</f>
        <v>0</v>
      </c>
      <c r="F20" s="258"/>
      <c r="G20" s="267">
        <f>IF(H8&gt;=4,L20,0)</f>
        <v>0</v>
      </c>
      <c r="H20" s="267"/>
      <c r="I20" s="267">
        <f>IF(H8&gt;=4,M20,0)</f>
        <v>0</v>
      </c>
      <c r="J20" s="267"/>
      <c r="K20" s="31"/>
      <c r="L20" s="79">
        <f>IF(D20,D20,100)</f>
        <v>100</v>
      </c>
      <c r="M20" s="79">
        <f>D8-I11-I12</f>
        <v>0</v>
      </c>
      <c r="N20" s="79" t="s">
        <v>73</v>
      </c>
      <c r="S20" s="52"/>
      <c r="T20" s="48">
        <f>ROUNDUP(G20*I20*E20*0.000001*1.2,2)</f>
        <v>0</v>
      </c>
      <c r="U20" s="76">
        <f t="shared" si="0"/>
        <v>0</v>
      </c>
      <c r="V20" s="313"/>
      <c r="W20" s="235"/>
      <c r="X20" s="314"/>
      <c r="Y20" s="50">
        <f>ROUNDUP((((G20+I20)*2)*E20)*0.001,3)</f>
        <v>0</v>
      </c>
      <c r="Z20" s="245"/>
      <c r="AA20" s="85"/>
      <c r="AB20" s="251"/>
      <c r="AC20" s="251"/>
      <c r="AD20" s="231"/>
      <c r="AE20" s="231"/>
      <c r="AF20" s="231"/>
      <c r="AG20" s="231"/>
      <c r="AH20" s="231"/>
      <c r="AI20" s="231"/>
      <c r="AJ20" s="231"/>
      <c r="AK20" s="231"/>
      <c r="AL20" s="231"/>
      <c r="AM20" s="301"/>
      <c r="AN20" s="243"/>
      <c r="AO20" s="322"/>
      <c r="AP20" s="285"/>
      <c r="AQ20" s="35"/>
      <c r="AR20" s="35"/>
      <c r="AS20" s="35"/>
      <c r="AT20" s="35"/>
      <c r="AU20" s="287"/>
      <c r="AV20" s="41"/>
      <c r="AW20" s="42"/>
      <c r="AX20" s="281"/>
      <c r="AY20" s="53"/>
    </row>
    <row r="21" spans="1:51" ht="22.5" customHeight="1" thickBot="1">
      <c r="A21" s="256" t="s">
        <v>96</v>
      </c>
      <c r="B21" s="258"/>
      <c r="C21" s="258"/>
      <c r="D21" s="257"/>
      <c r="E21" s="256">
        <f>IF(H8=5,E8,0)</f>
        <v>0</v>
      </c>
      <c r="F21" s="258"/>
      <c r="G21" s="267">
        <f>IF(H8=5,L21,0)</f>
        <v>0</v>
      </c>
      <c r="H21" s="267"/>
      <c r="I21" s="267">
        <f>IF(H8=5,M21,0)</f>
        <v>0</v>
      </c>
      <c r="J21" s="267"/>
      <c r="K21" s="31"/>
      <c r="L21" s="79">
        <f>IF(D21,D21,100)</f>
        <v>100</v>
      </c>
      <c r="M21" s="79">
        <f>D8-I11-I12</f>
        <v>0</v>
      </c>
      <c r="N21" s="79">
        <f>G21+G20+G19+G18+G17+G15+G14</f>
        <v>0</v>
      </c>
      <c r="S21" s="52"/>
      <c r="T21" s="48">
        <f>ROUNDUP(G21*I21*E21*0.000001*1.2,2)</f>
        <v>0</v>
      </c>
      <c r="U21" s="76">
        <f t="shared" si="0"/>
        <v>0</v>
      </c>
      <c r="V21" s="313"/>
      <c r="W21" s="237"/>
      <c r="X21" s="314"/>
      <c r="Y21" s="50">
        <f>ROUNDUP((((G21+I21)*2)*E21)*0.001,3)</f>
        <v>0</v>
      </c>
      <c r="Z21" s="246"/>
      <c r="AA21" s="86"/>
      <c r="AB21" s="251"/>
      <c r="AC21" s="251"/>
      <c r="AD21" s="231"/>
      <c r="AE21" s="231"/>
      <c r="AF21" s="231"/>
      <c r="AG21" s="231"/>
      <c r="AH21" s="231"/>
      <c r="AI21" s="231"/>
      <c r="AJ21" s="231"/>
      <c r="AK21" s="231"/>
      <c r="AL21" s="231"/>
      <c r="AM21" s="302"/>
      <c r="AN21" s="243"/>
      <c r="AO21" s="322"/>
      <c r="AP21" s="285"/>
      <c r="AQ21" s="35"/>
      <c r="AR21" s="35"/>
      <c r="AS21" s="35"/>
      <c r="AT21" s="35"/>
      <c r="AU21" s="287"/>
      <c r="AV21" s="36"/>
      <c r="AW21" s="37"/>
      <c r="AX21" s="281"/>
      <c r="AY21" s="53"/>
    </row>
    <row r="22" spans="1:51" ht="22.5" customHeight="1" thickBot="1">
      <c r="A22" s="297" t="s">
        <v>34</v>
      </c>
      <c r="B22" s="298"/>
      <c r="C22" s="298"/>
      <c r="D22" s="299"/>
      <c r="E22" s="256" t="s">
        <v>65</v>
      </c>
      <c r="F22" s="258"/>
      <c r="G22" s="265" t="s">
        <v>99</v>
      </c>
      <c r="H22" s="265"/>
      <c r="I22" s="265" t="s">
        <v>98</v>
      </c>
      <c r="J22" s="265"/>
      <c r="K22" s="31"/>
      <c r="L22" s="79" t="s">
        <v>70</v>
      </c>
      <c r="M22" s="79" t="s">
        <v>71</v>
      </c>
      <c r="N22" s="79" t="s">
        <v>70</v>
      </c>
      <c r="O22" s="79" t="s">
        <v>71</v>
      </c>
      <c r="S22" s="52"/>
      <c r="T22" s="32"/>
      <c r="U22" s="32"/>
      <c r="V22" s="32"/>
      <c r="W22" s="32"/>
      <c r="X22" s="32"/>
      <c r="Y22" s="309" t="s">
        <v>84</v>
      </c>
      <c r="Z22" s="310"/>
      <c r="AA22" s="32" t="s">
        <v>163</v>
      </c>
      <c r="AB22" s="252"/>
      <c r="AC22" s="252"/>
      <c r="AD22" s="264" t="s">
        <v>86</v>
      </c>
      <c r="AE22" s="264"/>
      <c r="AF22" s="264" t="s">
        <v>85</v>
      </c>
      <c r="AG22" s="264"/>
      <c r="AH22" s="77"/>
      <c r="AN22" s="51"/>
      <c r="AO22" s="44"/>
      <c r="AP22" s="285"/>
      <c r="AQ22" s="35"/>
      <c r="AR22" s="35"/>
      <c r="AS22" s="35"/>
      <c r="AT22" s="35"/>
      <c r="AU22" s="287"/>
      <c r="AV22" s="36"/>
      <c r="AW22" s="37"/>
      <c r="AX22" s="281"/>
      <c r="AY22" s="53"/>
    </row>
    <row r="23" spans="1:52" ht="22.5" customHeight="1" thickBot="1">
      <c r="A23" s="256" t="s">
        <v>59</v>
      </c>
      <c r="B23" s="257"/>
      <c r="C23" s="268" t="str">
        <f>I8</f>
        <v>ДСП 8 мм</v>
      </c>
      <c r="D23" s="269"/>
      <c r="E23" s="256">
        <f>IF(H8&gt;=0,E8,0)</f>
        <v>0</v>
      </c>
      <c r="F23" s="258"/>
      <c r="G23" s="267">
        <f>IF(E8,AY23,0)</f>
        <v>0</v>
      </c>
      <c r="H23" s="267"/>
      <c r="I23" s="267">
        <f>IF(E8,AZ23,0)</f>
        <v>0</v>
      </c>
      <c r="J23" s="267"/>
      <c r="K23" s="31"/>
      <c r="L23" s="79">
        <f aca="true" t="shared" si="1" ref="L23:L28">IF(D23,D23,N23)</f>
        <v>15</v>
      </c>
      <c r="M23" s="79">
        <f aca="true" t="shared" si="2" ref="M23:M28">O23</f>
        <v>15</v>
      </c>
      <c r="N23" s="24">
        <f>R23+P23</f>
        <v>15</v>
      </c>
      <c r="O23" s="79">
        <f>D8-I11-I12+P23</f>
        <v>15</v>
      </c>
      <c r="P23" s="79">
        <f ca="1">OFFSET('ЦЕНЫ+размеры'!G5:G7,MATCH('№ 1'!C23,'ЦЕНЫ+размеры'!F5:F7,0)-1,0,1,1)</f>
        <v>15</v>
      </c>
      <c r="Q23" s="79">
        <f>IF(H8&gt;=0,P24,0)</f>
        <v>15</v>
      </c>
      <c r="R23" s="79">
        <f>(C8-N21)/(H8+1)</f>
        <v>0</v>
      </c>
      <c r="S23" s="43"/>
      <c r="T23" s="158">
        <f aca="true" t="shared" si="3" ref="T23:T28">E23*(IF(W23="Стекло 4 мм",((C8-182)*((D8-182)*0.000001)),(ROUNDUP(((C8-185)*(D8-185)*0.000001*1.2),2))))</f>
        <v>0</v>
      </c>
      <c r="U23" s="76">
        <f t="shared" si="0"/>
        <v>0</v>
      </c>
      <c r="V23" s="317" t="s">
        <v>79</v>
      </c>
      <c r="W23" s="233" t="str">
        <f>I8</f>
        <v>ДСП 8 мм</v>
      </c>
      <c r="X23" s="316">
        <f>SUM(T23:T28)</f>
        <v>0</v>
      </c>
      <c r="Y23" s="55">
        <f aca="true" t="shared" si="4" ref="Y23:Y28">ROUNDUP((((G23+I23)*2)*E23)*0.001,3)</f>
        <v>0</v>
      </c>
      <c r="Z23" s="244">
        <f>ROUNDUP(SUM(Y23:Y28),0)</f>
        <v>0</v>
      </c>
      <c r="AA23" s="32">
        <f>E8*(ROUNDUP(((C8*4*0.001)+(((D8-200)*2)+400)*0.001)*1.5,1))</f>
        <v>0</v>
      </c>
      <c r="AB23" s="78">
        <f ca="1">OFFSET('ЦЕНЫ+размеры'!H5:H7,MATCH(I8,'ЦЕНЫ+размеры'!F5:F7,0)-1,0,1,1)</f>
        <v>600</v>
      </c>
      <c r="AC23" s="78">
        <f ca="1">OFFSET('ЦЕНЫ+размеры'!I5:I7,MATCH(I8,'ЦЕНЫ+размеры'!F5:F7,0)-1,0,1,1)</f>
        <v>0</v>
      </c>
      <c r="AD23" s="264">
        <f>ROUNDUP(X23*AB23,2)</f>
        <v>0</v>
      </c>
      <c r="AE23" s="264"/>
      <c r="AF23" s="264">
        <f>ROUNDUP(Z23*AC23,2)</f>
        <v>0</v>
      </c>
      <c r="AG23" s="264"/>
      <c r="AH23" s="320"/>
      <c r="AI23" s="230"/>
      <c r="AJ23" s="230"/>
      <c r="AK23" s="230"/>
      <c r="AL23" s="230"/>
      <c r="AM23" s="230"/>
      <c r="AN23" s="51"/>
      <c r="AO23" s="44"/>
      <c r="AP23" s="285"/>
      <c r="AQ23" s="35"/>
      <c r="AR23" s="35"/>
      <c r="AS23" s="35"/>
      <c r="AT23" s="35"/>
      <c r="AU23" s="287"/>
      <c r="AV23" s="41"/>
      <c r="AW23" s="42"/>
      <c r="AX23" s="281"/>
      <c r="AY23" s="53">
        <f>IF(H8&gt;=0,L23,0)</f>
        <v>15</v>
      </c>
      <c r="AZ23" s="1">
        <f>IF(H8&gt;=0,M23,0)</f>
        <v>15</v>
      </c>
    </row>
    <row r="24" spans="1:51" ht="22.5" customHeight="1" thickBot="1">
      <c r="A24" s="256" t="s">
        <v>60</v>
      </c>
      <c r="B24" s="257"/>
      <c r="C24" s="268" t="str">
        <f>I8</f>
        <v>ДСП 8 мм</v>
      </c>
      <c r="D24" s="269"/>
      <c r="E24" s="256">
        <f>IF(H8&gt;=1,E8,0)</f>
        <v>0</v>
      </c>
      <c r="F24" s="258"/>
      <c r="G24" s="267">
        <f>IF(H8&gt;=1,L24,0)</f>
        <v>0</v>
      </c>
      <c r="H24" s="267"/>
      <c r="I24" s="267">
        <f>IF(H8&gt;=1,M24,0)</f>
        <v>0</v>
      </c>
      <c r="J24" s="267"/>
      <c r="K24" s="31"/>
      <c r="L24" s="79">
        <f t="shared" si="1"/>
        <v>15</v>
      </c>
      <c r="M24" s="79">
        <f t="shared" si="2"/>
        <v>15</v>
      </c>
      <c r="N24" s="24">
        <f>R23+P24</f>
        <v>15</v>
      </c>
      <c r="O24" s="79">
        <f>D8-I11-I12+P24</f>
        <v>15</v>
      </c>
      <c r="P24" s="79">
        <f ca="1">OFFSET('ЦЕНЫ+размеры'!G5:G7,MATCH('№ 1'!C24,'ЦЕНЫ+размеры'!F5:F7,0)-1,0,1,1)</f>
        <v>15</v>
      </c>
      <c r="Q24" s="79">
        <f>IF(H8&gt;=1,P24,0)</f>
        <v>0</v>
      </c>
      <c r="R24" s="79">
        <f>C8-N21</f>
        <v>0</v>
      </c>
      <c r="S24" s="43"/>
      <c r="T24" s="158">
        <f t="shared" si="3"/>
        <v>0</v>
      </c>
      <c r="U24" s="76">
        <f t="shared" si="0"/>
        <v>0</v>
      </c>
      <c r="V24" s="318"/>
      <c r="W24" s="235"/>
      <c r="X24" s="315"/>
      <c r="Y24" s="55">
        <f t="shared" si="4"/>
        <v>0</v>
      </c>
      <c r="Z24" s="245"/>
      <c r="AA24" s="32" t="s">
        <v>164</v>
      </c>
      <c r="AB24" s="231" t="s">
        <v>138</v>
      </c>
      <c r="AC24" s="250" t="s">
        <v>139</v>
      </c>
      <c r="AD24" s="264"/>
      <c r="AE24" s="264"/>
      <c r="AF24" s="264"/>
      <c r="AG24" s="264"/>
      <c r="AH24" s="320"/>
      <c r="AI24" s="230"/>
      <c r="AJ24" s="230"/>
      <c r="AK24" s="230"/>
      <c r="AL24" s="230"/>
      <c r="AM24" s="230"/>
      <c r="AN24" s="51"/>
      <c r="AO24" s="44"/>
      <c r="AP24" s="285"/>
      <c r="AQ24" s="35"/>
      <c r="AR24" s="35"/>
      <c r="AS24" s="35"/>
      <c r="AT24" s="35"/>
      <c r="AU24" s="287"/>
      <c r="AV24" s="41"/>
      <c r="AW24" s="42"/>
      <c r="AX24" s="281"/>
      <c r="AY24" s="53"/>
    </row>
    <row r="25" spans="1:51" ht="22.5" customHeight="1" thickBot="1">
      <c r="A25" s="256" t="s">
        <v>61</v>
      </c>
      <c r="B25" s="257"/>
      <c r="C25" s="268" t="str">
        <f>I8</f>
        <v>ДСП 8 мм</v>
      </c>
      <c r="D25" s="269"/>
      <c r="E25" s="256">
        <f>IF(H8&gt;=2,E8,0)</f>
        <v>0</v>
      </c>
      <c r="F25" s="258"/>
      <c r="G25" s="267">
        <f>IF(H8&gt;=2,L25,0)</f>
        <v>0</v>
      </c>
      <c r="H25" s="267"/>
      <c r="I25" s="267">
        <f>IF(H8&gt;=2,M25,0)</f>
        <v>0</v>
      </c>
      <c r="J25" s="267"/>
      <c r="K25" s="31"/>
      <c r="L25" s="79">
        <f t="shared" si="1"/>
        <v>15</v>
      </c>
      <c r="M25" s="79">
        <f t="shared" si="2"/>
        <v>15</v>
      </c>
      <c r="N25" s="24">
        <f>R23+P25</f>
        <v>15</v>
      </c>
      <c r="O25" s="79">
        <f>D8-I11-I12+P25</f>
        <v>15</v>
      </c>
      <c r="P25" s="79">
        <f ca="1">OFFSET('ЦЕНЫ+размеры'!G5:G7,MATCH('№ 1'!C25,'ЦЕНЫ+размеры'!F5:F7,0)-1,0,1,1)</f>
        <v>15</v>
      </c>
      <c r="Q25" s="79">
        <f>IF(H8&gt;=2,P25,0)</f>
        <v>0</v>
      </c>
      <c r="R25" s="79">
        <f>SUM(Q23:Q28)</f>
        <v>15</v>
      </c>
      <c r="S25" s="52"/>
      <c r="T25" s="158">
        <f t="shared" si="3"/>
        <v>0</v>
      </c>
      <c r="U25" s="76">
        <f t="shared" si="0"/>
        <v>0</v>
      </c>
      <c r="V25" s="318"/>
      <c r="W25" s="235"/>
      <c r="X25" s="315"/>
      <c r="Y25" s="55">
        <f t="shared" si="4"/>
        <v>0</v>
      </c>
      <c r="Z25" s="245"/>
      <c r="AA25" s="32">
        <f>E8*(ROUNDUP(D8*2*1.5*0.001,1))</f>
        <v>0</v>
      </c>
      <c r="AB25" s="231"/>
      <c r="AC25" s="251"/>
      <c r="AD25" s="264"/>
      <c r="AE25" s="264"/>
      <c r="AF25" s="264"/>
      <c r="AG25" s="264"/>
      <c r="AH25" s="320"/>
      <c r="AI25" s="230"/>
      <c r="AJ25" s="230"/>
      <c r="AK25" s="230"/>
      <c r="AL25" s="230"/>
      <c r="AM25" s="230"/>
      <c r="AN25" s="51"/>
      <c r="AO25" s="44"/>
      <c r="AP25" s="285"/>
      <c r="AQ25" s="35"/>
      <c r="AR25" s="35"/>
      <c r="AS25" s="35"/>
      <c r="AT25" s="35"/>
      <c r="AU25" s="287"/>
      <c r="AV25" s="36"/>
      <c r="AW25" s="37"/>
      <c r="AX25" s="281"/>
      <c r="AY25" s="53"/>
    </row>
    <row r="26" spans="1:51" ht="22.5" customHeight="1" thickBot="1">
      <c r="A26" s="256" t="s">
        <v>64</v>
      </c>
      <c r="B26" s="257"/>
      <c r="C26" s="268" t="str">
        <f>I8</f>
        <v>ДСП 8 мм</v>
      </c>
      <c r="D26" s="269"/>
      <c r="E26" s="256">
        <f>IF(H8&gt;=3,E8,0)</f>
        <v>0</v>
      </c>
      <c r="F26" s="258"/>
      <c r="G26" s="267">
        <f>IF(H8&gt;=3,L26,0)</f>
        <v>0</v>
      </c>
      <c r="H26" s="267"/>
      <c r="I26" s="267">
        <f>IF(H8&gt;=3,M26,0)</f>
        <v>0</v>
      </c>
      <c r="J26" s="267"/>
      <c r="K26" s="31"/>
      <c r="L26" s="79">
        <f t="shared" si="1"/>
        <v>15</v>
      </c>
      <c r="M26" s="79">
        <f t="shared" si="2"/>
        <v>15</v>
      </c>
      <c r="N26" s="24">
        <f>R23+P26</f>
        <v>15</v>
      </c>
      <c r="O26" s="79">
        <f>D8-I11-I12+P26</f>
        <v>15</v>
      </c>
      <c r="P26" s="79">
        <f ca="1">OFFSET('ЦЕНЫ+размеры'!G5:G7,MATCH('№ 1'!C26,'ЦЕНЫ+размеры'!F5:F7,0)-1,0,1,1)</f>
        <v>15</v>
      </c>
      <c r="Q26" s="79">
        <f>IF(H8&gt;=3,P26,0)</f>
        <v>0</v>
      </c>
      <c r="R26" s="79">
        <f>SUM(R24:R25)</f>
        <v>15</v>
      </c>
      <c r="S26" s="52"/>
      <c r="T26" s="158">
        <f t="shared" si="3"/>
        <v>0</v>
      </c>
      <c r="U26" s="76">
        <f t="shared" si="0"/>
        <v>0</v>
      </c>
      <c r="V26" s="318"/>
      <c r="W26" s="235"/>
      <c r="X26" s="315"/>
      <c r="Y26" s="55">
        <f t="shared" si="4"/>
        <v>0</v>
      </c>
      <c r="Z26" s="245"/>
      <c r="AA26" s="32" t="s">
        <v>16</v>
      </c>
      <c r="AB26" s="231"/>
      <c r="AC26" s="251"/>
      <c r="AD26" s="264"/>
      <c r="AE26" s="264"/>
      <c r="AF26" s="264"/>
      <c r="AG26" s="264"/>
      <c r="AH26" s="320"/>
      <c r="AI26" s="230"/>
      <c r="AJ26" s="230"/>
      <c r="AK26" s="230"/>
      <c r="AL26" s="230"/>
      <c r="AM26" s="230"/>
      <c r="AN26" s="51"/>
      <c r="AO26" s="44"/>
      <c r="AP26" s="285"/>
      <c r="AQ26" s="35"/>
      <c r="AR26" s="35"/>
      <c r="AS26" s="35"/>
      <c r="AT26" s="35"/>
      <c r="AU26" s="287"/>
      <c r="AV26" s="36"/>
      <c r="AW26" s="37"/>
      <c r="AX26" s="281"/>
      <c r="AY26" s="53"/>
    </row>
    <row r="27" spans="1:51" ht="22.5" customHeight="1" thickBot="1">
      <c r="A27" s="256" t="s">
        <v>63</v>
      </c>
      <c r="B27" s="257"/>
      <c r="C27" s="268" t="str">
        <f>I8</f>
        <v>ДСП 8 мм</v>
      </c>
      <c r="D27" s="269"/>
      <c r="E27" s="256">
        <f>IF(H8&gt;=4,E8,0)</f>
        <v>0</v>
      </c>
      <c r="F27" s="258"/>
      <c r="G27" s="267">
        <f>IF(H8&gt;=4,L27,0)</f>
        <v>0</v>
      </c>
      <c r="H27" s="267"/>
      <c r="I27" s="267">
        <f>IF(H8&gt;=4,M27,0)</f>
        <v>0</v>
      </c>
      <c r="J27" s="267"/>
      <c r="K27" s="31"/>
      <c r="L27" s="79">
        <f t="shared" si="1"/>
        <v>15</v>
      </c>
      <c r="M27" s="79">
        <f t="shared" si="2"/>
        <v>15</v>
      </c>
      <c r="N27" s="24">
        <f>R23+P27</f>
        <v>15</v>
      </c>
      <c r="O27" s="79">
        <f>D8-I11-I12+P27</f>
        <v>15</v>
      </c>
      <c r="P27" s="79">
        <f ca="1">OFFSET('ЦЕНЫ+размеры'!G5:G7,MATCH('№ 1'!C27,'ЦЕНЫ+размеры'!F5:F7,0)-1,0,1,1)</f>
        <v>15</v>
      </c>
      <c r="Q27" s="79">
        <f>IF(H8&gt;=4,P27,0)</f>
        <v>0</v>
      </c>
      <c r="S27" s="43"/>
      <c r="T27" s="158">
        <f t="shared" si="3"/>
        <v>0</v>
      </c>
      <c r="U27" s="76">
        <f t="shared" si="0"/>
        <v>0</v>
      </c>
      <c r="V27" s="318"/>
      <c r="W27" s="235"/>
      <c r="X27" s="315"/>
      <c r="Y27" s="55">
        <f t="shared" si="4"/>
        <v>0</v>
      </c>
      <c r="Z27" s="245"/>
      <c r="AA27" s="32">
        <f>Z11</f>
        <v>0</v>
      </c>
      <c r="AB27" s="250">
        <f>X23*AC27</f>
        <v>0</v>
      </c>
      <c r="AC27" s="250">
        <f ca="1">OFFSET('ЦЕНЫ+размеры'!J5:J7,MATCH(I8,'ЦЕНЫ+размеры'!F5:F7,0)-1,0,1,1)</f>
        <v>84</v>
      </c>
      <c r="AD27" s="264"/>
      <c r="AE27" s="264"/>
      <c r="AF27" s="264"/>
      <c r="AG27" s="264"/>
      <c r="AH27" s="320"/>
      <c r="AI27" s="230"/>
      <c r="AJ27" s="230"/>
      <c r="AK27" s="230"/>
      <c r="AL27" s="230"/>
      <c r="AM27" s="230"/>
      <c r="AN27" s="51"/>
      <c r="AO27" s="44"/>
      <c r="AP27" s="285"/>
      <c r="AQ27" s="288"/>
      <c r="AR27" s="288"/>
      <c r="AS27" s="288"/>
      <c r="AT27" s="289"/>
      <c r="AU27" s="287"/>
      <c r="AV27" s="33"/>
      <c r="AW27" s="259">
        <v>100</v>
      </c>
      <c r="AX27" s="280"/>
      <c r="AY27" s="53"/>
    </row>
    <row r="28" spans="1:51" ht="22.5" customHeight="1" thickBot="1">
      <c r="A28" s="256" t="s">
        <v>62</v>
      </c>
      <c r="B28" s="257"/>
      <c r="C28" s="268" t="str">
        <f>I8</f>
        <v>ДСП 8 мм</v>
      </c>
      <c r="D28" s="269"/>
      <c r="E28" s="256">
        <f>IF(H8=5,E8,0)</f>
        <v>0</v>
      </c>
      <c r="F28" s="258"/>
      <c r="G28" s="267">
        <f>IF(H8=5,L28,0)</f>
        <v>0</v>
      </c>
      <c r="H28" s="267"/>
      <c r="I28" s="267">
        <f>IF(H8=5,M28,0)</f>
        <v>0</v>
      </c>
      <c r="J28" s="267"/>
      <c r="K28" s="31"/>
      <c r="L28" s="79">
        <f t="shared" si="1"/>
        <v>15</v>
      </c>
      <c r="M28" s="79">
        <f t="shared" si="2"/>
        <v>15</v>
      </c>
      <c r="N28" s="24">
        <f>R23+P28</f>
        <v>15</v>
      </c>
      <c r="O28" s="79">
        <f>D8-I11-I12+P28</f>
        <v>15</v>
      </c>
      <c r="P28" s="79">
        <f ca="1">OFFSET('ЦЕНЫ+размеры'!G5:G7,MATCH('№ 1'!C28,'ЦЕНЫ+размеры'!F5:F7,0)-1,0,1,1)</f>
        <v>15</v>
      </c>
      <c r="Q28" s="79">
        <f>IF(H8=5,P28,0)</f>
        <v>0</v>
      </c>
      <c r="S28" s="43"/>
      <c r="T28" s="158">
        <f t="shared" si="3"/>
        <v>0</v>
      </c>
      <c r="U28" s="76">
        <f t="shared" si="0"/>
        <v>0</v>
      </c>
      <c r="V28" s="319"/>
      <c r="W28" s="237"/>
      <c r="X28" s="315"/>
      <c r="Y28" s="55">
        <f t="shared" si="4"/>
        <v>0</v>
      </c>
      <c r="Z28" s="246"/>
      <c r="AA28" s="32"/>
      <c r="AB28" s="252"/>
      <c r="AC28" s="252"/>
      <c r="AD28" s="264"/>
      <c r="AE28" s="264"/>
      <c r="AF28" s="264"/>
      <c r="AG28" s="264"/>
      <c r="AH28" s="320"/>
      <c r="AI28" s="230"/>
      <c r="AJ28" s="230"/>
      <c r="AK28" s="230"/>
      <c r="AL28" s="230"/>
      <c r="AM28" s="230"/>
      <c r="AN28" s="51"/>
      <c r="AO28" s="44"/>
      <c r="AP28" s="286"/>
      <c r="AQ28" s="290"/>
      <c r="AR28" s="290"/>
      <c r="AS28" s="290"/>
      <c r="AT28" s="291"/>
      <c r="AU28" s="287"/>
      <c r="AV28" s="34"/>
      <c r="AW28" s="260"/>
      <c r="AX28" s="282"/>
      <c r="AY28" s="53"/>
    </row>
    <row r="29" spans="1:51" ht="22.5" customHeight="1">
      <c r="A29" s="57"/>
      <c r="B29" s="57"/>
      <c r="C29" s="57"/>
      <c r="D29" s="57"/>
      <c r="E29" s="57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227"/>
      <c r="AI29" s="229"/>
      <c r="AO29" s="44"/>
      <c r="AP29" s="277"/>
      <c r="AQ29" s="292"/>
      <c r="AR29" s="292"/>
      <c r="AS29" s="292"/>
      <c r="AT29" s="293"/>
      <c r="AU29" s="277"/>
      <c r="AY29" s="53"/>
    </row>
    <row r="30" spans="1:51" ht="22.5" customHeight="1">
      <c r="A30" s="57"/>
      <c r="B30" s="57"/>
      <c r="C30" s="57"/>
      <c r="D30" s="57"/>
      <c r="E30" s="57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228"/>
      <c r="AI30" s="229"/>
      <c r="AO30" s="44"/>
      <c r="AP30" s="278"/>
      <c r="AQ30" s="272"/>
      <c r="AR30" s="272"/>
      <c r="AS30" s="272"/>
      <c r="AT30" s="273"/>
      <c r="AU30" s="278"/>
      <c r="AY30" s="53"/>
    </row>
    <row r="31" spans="1:51" ht="22.5" customHeight="1">
      <c r="A31" s="57"/>
      <c r="B31" s="57"/>
      <c r="C31" s="57"/>
      <c r="D31" s="57"/>
      <c r="E31" s="57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228"/>
      <c r="AI31" s="229"/>
      <c r="AO31" s="44"/>
      <c r="AP31" s="259">
        <f>IF(D11,D11,100)</f>
        <v>100</v>
      </c>
      <c r="AQ31" s="275"/>
      <c r="AR31" s="275"/>
      <c r="AS31" s="275"/>
      <c r="AT31" s="276"/>
      <c r="AU31" s="259">
        <f>IF(D12,D12,100)</f>
        <v>100</v>
      </c>
      <c r="AY31" s="53"/>
    </row>
    <row r="32" spans="1:51" ht="22.5" customHeight="1">
      <c r="A32" s="57"/>
      <c r="B32" s="57"/>
      <c r="C32" s="57"/>
      <c r="D32" s="57"/>
      <c r="E32" s="57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228"/>
      <c r="AI32" s="229"/>
      <c r="AO32" s="44"/>
      <c r="AP32" s="283"/>
      <c r="AQ32" s="58"/>
      <c r="AR32" s="58"/>
      <c r="AS32" s="58"/>
      <c r="AT32" s="58"/>
      <c r="AU32" s="283"/>
      <c r="AY32" s="53"/>
    </row>
    <row r="33" spans="1:51" ht="22.5" customHeight="1">
      <c r="A33" s="57"/>
      <c r="B33" s="57"/>
      <c r="C33" s="57"/>
      <c r="D33" s="57"/>
      <c r="E33" s="57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228"/>
      <c r="AE33" s="52"/>
      <c r="AF33" s="52"/>
      <c r="AG33" s="52"/>
      <c r="AH33" s="52"/>
      <c r="AI33" s="229"/>
      <c r="AJ33" s="52"/>
      <c r="AK33" s="52"/>
      <c r="AL33" s="52"/>
      <c r="AM33" s="52"/>
      <c r="AN33" s="52"/>
      <c r="AO33" s="44"/>
      <c r="AP33" s="59"/>
      <c r="AQ33" s="58"/>
      <c r="AR33" s="58"/>
      <c r="AS33" s="58"/>
      <c r="AT33" s="58"/>
      <c r="AU33" s="60"/>
      <c r="AY33" s="53"/>
    </row>
    <row r="34" spans="1:51" ht="22.5" customHeight="1">
      <c r="A34" s="57"/>
      <c r="B34" s="57"/>
      <c r="C34" s="57"/>
      <c r="D34" s="57"/>
      <c r="E34" s="57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40"/>
      <c r="AP34" s="271">
        <f>D8</f>
        <v>0</v>
      </c>
      <c r="AQ34" s="272"/>
      <c r="AR34" s="272"/>
      <c r="AS34" s="272"/>
      <c r="AT34" s="272"/>
      <c r="AU34" s="273"/>
      <c r="AY34" s="53"/>
    </row>
    <row r="35" spans="1:51" ht="22.5" customHeight="1">
      <c r="A35" s="61"/>
      <c r="B35" s="61"/>
      <c r="C35" s="61"/>
      <c r="D35" s="61"/>
      <c r="E35" s="61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0"/>
      <c r="AP35" s="274"/>
      <c r="AQ35" s="275"/>
      <c r="AR35" s="275"/>
      <c r="AS35" s="275"/>
      <c r="AT35" s="275"/>
      <c r="AU35" s="276"/>
      <c r="AY35" s="53"/>
    </row>
    <row r="36" spans="1:51" ht="22.5" customHeight="1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0"/>
      <c r="AY36" s="53"/>
    </row>
    <row r="37" spans="1:51" ht="22.5" customHeight="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40"/>
      <c r="AY37" s="53"/>
    </row>
    <row r="38" spans="1:51" ht="22.5" customHeight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Y38" s="53"/>
    </row>
    <row r="39" spans="1:51" ht="22.5" customHeight="1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Y39" s="53"/>
    </row>
    <row r="40" spans="1:51" ht="22.5" customHeight="1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Y40" s="53"/>
    </row>
    <row r="41" spans="1:51" ht="22.5" customHeight="1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Y41" s="53"/>
    </row>
    <row r="42" spans="1:51" ht="22.5" customHeight="1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Y42" s="53"/>
    </row>
    <row r="43" spans="1:40" ht="22.5" customHeight="1">
      <c r="A43" s="61"/>
      <c r="B43" s="61"/>
      <c r="C43" s="61"/>
      <c r="D43" s="62"/>
      <c r="E43" s="62"/>
      <c r="F43" s="62"/>
      <c r="G43" s="62"/>
      <c r="H43" s="62"/>
      <c r="I43" s="61"/>
      <c r="J43" s="61"/>
      <c r="K43" s="61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</row>
    <row r="44" spans="1:40" ht="22.5" customHeight="1">
      <c r="A44" s="61"/>
      <c r="B44" s="61"/>
      <c r="C44" s="61"/>
      <c r="D44" s="62"/>
      <c r="E44" s="62"/>
      <c r="F44" s="62"/>
      <c r="G44" s="62"/>
      <c r="H44" s="62"/>
      <c r="I44" s="61"/>
      <c r="J44" s="61"/>
      <c r="K44" s="61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</row>
    <row r="45" spans="1:40" ht="22.5" customHeight="1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</row>
    <row r="46" spans="1:40" ht="22.5" customHeight="1">
      <c r="A46" s="61"/>
      <c r="B46" s="61"/>
      <c r="C46" s="61"/>
      <c r="D46" s="61"/>
      <c r="E46" s="62"/>
      <c r="F46" s="61"/>
      <c r="G46" s="61"/>
      <c r="H46" s="61"/>
      <c r="I46" s="61"/>
      <c r="J46" s="61"/>
      <c r="K46" s="61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</row>
    <row r="47" spans="1:11" ht="22.5" customHeight="1">
      <c r="A47" s="61"/>
      <c r="B47" s="61"/>
      <c r="C47" s="61"/>
      <c r="D47" s="61"/>
      <c r="E47" s="62"/>
      <c r="F47" s="61"/>
      <c r="G47" s="61"/>
      <c r="H47" s="61"/>
      <c r="I47" s="61"/>
      <c r="J47" s="61"/>
      <c r="K47" s="61"/>
    </row>
    <row r="48" spans="1:11" ht="22.5" customHeight="1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</row>
    <row r="49" spans="1:11" ht="22.5" customHeight="1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</row>
    <row r="50" spans="1:11" ht="14.25" customHeight="1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</row>
    <row r="51" spans="1:11" ht="17.25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</row>
    <row r="52" spans="1:11" ht="17.25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</row>
    <row r="53" spans="1:11" ht="17.25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</row>
    <row r="54" spans="1:11" ht="17.25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</row>
    <row r="55" spans="1:11" ht="17.25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</row>
    <row r="56" spans="1:11" ht="14.25" customHeight="1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</row>
    <row r="57" spans="1:11" ht="14.25" customHeight="1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</row>
    <row r="58" spans="1:11" ht="17.25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</row>
    <row r="59" spans="1:11" ht="17.25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</row>
    <row r="60" spans="1:11" ht="17.25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</row>
    <row r="61" spans="1:11" ht="17.25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</row>
    <row r="62" spans="1:11" ht="17.25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</row>
    <row r="63" spans="1:11" ht="15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</row>
    <row r="64" spans="1:11" ht="15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</row>
    <row r="65" spans="1:11" ht="15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</row>
    <row r="66" spans="1:11" ht="15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</row>
    <row r="67" spans="1:11" ht="15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</row>
    <row r="68" spans="1:11" ht="15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</row>
    <row r="69" spans="1:11" ht="15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</row>
    <row r="70" spans="1:11" ht="15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63"/>
    </row>
    <row r="71" spans="1:11" ht="15">
      <c r="A71" s="63"/>
      <c r="B71" s="63"/>
      <c r="C71" s="63"/>
      <c r="D71" s="63"/>
      <c r="E71" s="63"/>
      <c r="F71" s="63"/>
      <c r="G71" s="63"/>
      <c r="H71" s="63"/>
      <c r="I71" s="63"/>
      <c r="J71" s="63"/>
      <c r="K71" s="63"/>
    </row>
    <row r="72" spans="1:11" ht="15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</row>
    <row r="73" spans="1:11" ht="15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63"/>
    </row>
    <row r="74" spans="1:11" ht="15">
      <c r="A74" s="63"/>
      <c r="B74" s="63"/>
      <c r="C74" s="63"/>
      <c r="D74" s="63"/>
      <c r="E74" s="63"/>
      <c r="F74" s="63"/>
      <c r="G74" s="63"/>
      <c r="H74" s="63"/>
      <c r="I74" s="63"/>
      <c r="J74" s="63"/>
      <c r="K74" s="63"/>
    </row>
    <row r="75" spans="1:11" ht="15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</row>
    <row r="76" spans="1:11" ht="15">
      <c r="A76" s="63"/>
      <c r="B76" s="63"/>
      <c r="C76" s="63"/>
      <c r="D76" s="63"/>
      <c r="E76" s="63"/>
      <c r="F76" s="63"/>
      <c r="G76" s="63"/>
      <c r="H76" s="63"/>
      <c r="I76" s="63"/>
      <c r="J76" s="63"/>
      <c r="K76" s="63"/>
    </row>
    <row r="77" spans="1:11" ht="15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</row>
    <row r="78" spans="1:11" ht="15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</row>
    <row r="79" spans="1:11" ht="15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</row>
    <row r="80" spans="1:11" ht="15">
      <c r="A80" s="63"/>
      <c r="B80" s="63"/>
      <c r="C80" s="63"/>
      <c r="D80" s="63"/>
      <c r="E80" s="63"/>
      <c r="F80" s="63"/>
      <c r="G80" s="63"/>
      <c r="H80" s="63"/>
      <c r="I80" s="63"/>
      <c r="J80" s="63"/>
      <c r="K80" s="63"/>
    </row>
    <row r="81" spans="1:11" ht="15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</row>
    <row r="82" spans="1:11" ht="15">
      <c r="A82" s="63"/>
      <c r="B82" s="63"/>
      <c r="C82" s="63"/>
      <c r="D82" s="63"/>
      <c r="E82" s="63"/>
      <c r="F82" s="63"/>
      <c r="G82" s="63"/>
      <c r="H82" s="63"/>
      <c r="I82" s="63"/>
      <c r="J82" s="63"/>
      <c r="K82" s="63"/>
    </row>
    <row r="83" spans="1:11" ht="15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</row>
    <row r="84" spans="1:11" ht="15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3"/>
    </row>
    <row r="85" spans="1:11" ht="15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3"/>
    </row>
    <row r="86" spans="1:11" ht="15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</row>
    <row r="87" spans="1:11" ht="15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3"/>
    </row>
    <row r="88" spans="1:11" ht="15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3"/>
    </row>
    <row r="89" spans="1:11" ht="15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3"/>
    </row>
    <row r="90" spans="1:11" ht="15">
      <c r="A90" s="63"/>
      <c r="B90" s="63"/>
      <c r="C90" s="63"/>
      <c r="D90" s="63"/>
      <c r="E90" s="63"/>
      <c r="F90" s="63"/>
      <c r="G90" s="63"/>
      <c r="H90" s="63"/>
      <c r="I90" s="63"/>
      <c r="J90" s="63"/>
      <c r="K90" s="63"/>
    </row>
    <row r="91" spans="1:11" ht="15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3"/>
    </row>
    <row r="92" spans="1:11" ht="15">
      <c r="A92" s="63"/>
      <c r="B92" s="63"/>
      <c r="C92" s="63"/>
      <c r="D92" s="63"/>
      <c r="E92" s="63"/>
      <c r="F92" s="63"/>
      <c r="G92" s="63"/>
      <c r="H92" s="63"/>
      <c r="I92" s="63"/>
      <c r="J92" s="63"/>
      <c r="K92" s="63"/>
    </row>
    <row r="93" spans="1:11" ht="15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3"/>
    </row>
    <row r="94" spans="1:11" ht="15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3"/>
    </row>
    <row r="95" spans="1:11" ht="15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63"/>
    </row>
    <row r="96" spans="1:11" ht="15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63"/>
    </row>
    <row r="97" spans="1:11" ht="15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3"/>
    </row>
    <row r="98" spans="1:11" ht="15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3"/>
    </row>
    <row r="99" spans="1:11" ht="15">
      <c r="A99" s="63"/>
      <c r="B99" s="63"/>
      <c r="C99" s="63"/>
      <c r="D99" s="63"/>
      <c r="E99" s="63"/>
      <c r="F99" s="63"/>
      <c r="G99" s="63"/>
      <c r="H99" s="63"/>
      <c r="I99" s="63"/>
      <c r="J99" s="63"/>
      <c r="K99" s="63"/>
    </row>
    <row r="100" spans="1:11" ht="15">
      <c r="A100" s="63"/>
      <c r="B100" s="63"/>
      <c r="C100" s="63"/>
      <c r="D100" s="63"/>
      <c r="E100" s="63"/>
      <c r="F100" s="63"/>
      <c r="G100" s="63"/>
      <c r="H100" s="63"/>
      <c r="I100" s="63"/>
      <c r="J100" s="63"/>
      <c r="K100" s="63"/>
    </row>
    <row r="101" spans="1:11" ht="15">
      <c r="A101" s="63"/>
      <c r="B101" s="63"/>
      <c r="C101" s="63"/>
      <c r="D101" s="63"/>
      <c r="E101" s="63"/>
      <c r="F101" s="63"/>
      <c r="G101" s="63"/>
      <c r="H101" s="63"/>
      <c r="I101" s="63"/>
      <c r="J101" s="63"/>
      <c r="K101" s="63"/>
    </row>
    <row r="102" spans="1:11" ht="15">
      <c r="A102" s="63"/>
      <c r="B102" s="63"/>
      <c r="C102" s="63"/>
      <c r="D102" s="63"/>
      <c r="E102" s="63"/>
      <c r="F102" s="63"/>
      <c r="G102" s="63"/>
      <c r="H102" s="63"/>
      <c r="I102" s="63"/>
      <c r="J102" s="63"/>
      <c r="K102" s="63"/>
    </row>
    <row r="103" spans="1:11" ht="15">
      <c r="A103" s="63"/>
      <c r="B103" s="63"/>
      <c r="C103" s="63"/>
      <c r="D103" s="63"/>
      <c r="E103" s="63"/>
      <c r="F103" s="63"/>
      <c r="G103" s="63"/>
      <c r="H103" s="63"/>
      <c r="I103" s="63"/>
      <c r="J103" s="63"/>
      <c r="K103" s="63"/>
    </row>
    <row r="104" spans="1:11" ht="15">
      <c r="A104" s="63"/>
      <c r="B104" s="63"/>
      <c r="C104" s="63"/>
      <c r="D104" s="63"/>
      <c r="E104" s="63"/>
      <c r="F104" s="63"/>
      <c r="G104" s="63"/>
      <c r="H104" s="63"/>
      <c r="I104" s="63"/>
      <c r="J104" s="63"/>
      <c r="K104" s="63"/>
    </row>
    <row r="105" spans="1:11" ht="15">
      <c r="A105" s="63"/>
      <c r="B105" s="63"/>
      <c r="C105" s="63"/>
      <c r="D105" s="63"/>
      <c r="E105" s="63"/>
      <c r="F105" s="63"/>
      <c r="G105" s="63"/>
      <c r="H105" s="63"/>
      <c r="I105" s="63"/>
      <c r="J105" s="63"/>
      <c r="K105" s="63"/>
    </row>
    <row r="106" spans="1:11" ht="15">
      <c r="A106" s="63"/>
      <c r="B106" s="63"/>
      <c r="C106" s="63"/>
      <c r="D106" s="63"/>
      <c r="E106" s="63"/>
      <c r="F106" s="63"/>
      <c r="G106" s="63"/>
      <c r="H106" s="63"/>
      <c r="I106" s="63"/>
      <c r="J106" s="63"/>
      <c r="K106" s="63"/>
    </row>
    <row r="107" spans="1:11" ht="15">
      <c r="A107" s="63"/>
      <c r="B107" s="63"/>
      <c r="C107" s="63"/>
      <c r="D107" s="63"/>
      <c r="E107" s="63"/>
      <c r="F107" s="63"/>
      <c r="G107" s="63"/>
      <c r="H107" s="63"/>
      <c r="I107" s="63"/>
      <c r="J107" s="63"/>
      <c r="K107" s="63"/>
    </row>
    <row r="108" spans="1:11" ht="15">
      <c r="A108" s="63"/>
      <c r="B108" s="63"/>
      <c r="C108" s="63"/>
      <c r="D108" s="63"/>
      <c r="E108" s="63"/>
      <c r="F108" s="63"/>
      <c r="G108" s="63"/>
      <c r="H108" s="63"/>
      <c r="I108" s="63"/>
      <c r="J108" s="63"/>
      <c r="K108" s="63"/>
    </row>
    <row r="109" spans="1:11" ht="15">
      <c r="A109" s="63"/>
      <c r="B109" s="63"/>
      <c r="C109" s="63"/>
      <c r="D109" s="63"/>
      <c r="E109" s="63"/>
      <c r="F109" s="63"/>
      <c r="G109" s="63"/>
      <c r="H109" s="63"/>
      <c r="I109" s="63"/>
      <c r="J109" s="63"/>
      <c r="K109" s="63"/>
    </row>
    <row r="110" spans="1:11" ht="15">
      <c r="A110" s="63"/>
      <c r="B110" s="63"/>
      <c r="C110" s="63"/>
      <c r="D110" s="63"/>
      <c r="E110" s="63"/>
      <c r="F110" s="63"/>
      <c r="G110" s="63"/>
      <c r="H110" s="63"/>
      <c r="I110" s="63"/>
      <c r="J110" s="63"/>
      <c r="K110" s="63"/>
    </row>
    <row r="111" spans="1:11" ht="15">
      <c r="A111" s="63"/>
      <c r="B111" s="63"/>
      <c r="C111" s="63"/>
      <c r="D111" s="63"/>
      <c r="E111" s="63"/>
      <c r="F111" s="63"/>
      <c r="G111" s="63"/>
      <c r="H111" s="63"/>
      <c r="I111" s="63"/>
      <c r="J111" s="63"/>
      <c r="K111" s="63"/>
    </row>
    <row r="112" spans="1:11" ht="15">
      <c r="A112" s="63"/>
      <c r="B112" s="63"/>
      <c r="C112" s="63"/>
      <c r="D112" s="63"/>
      <c r="E112" s="63"/>
      <c r="F112" s="63"/>
      <c r="G112" s="63"/>
      <c r="H112" s="63"/>
      <c r="I112" s="63"/>
      <c r="J112" s="63"/>
      <c r="K112" s="63"/>
    </row>
    <row r="113" spans="1:11" ht="15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63"/>
    </row>
    <row r="114" spans="1:11" ht="15">
      <c r="A114" s="63"/>
      <c r="B114" s="63"/>
      <c r="C114" s="63"/>
      <c r="D114" s="63"/>
      <c r="E114" s="63"/>
      <c r="F114" s="63"/>
      <c r="G114" s="63"/>
      <c r="H114" s="63"/>
      <c r="I114" s="63"/>
      <c r="J114" s="63"/>
      <c r="K114" s="63"/>
    </row>
    <row r="115" spans="1:11" ht="15">
      <c r="A115" s="63"/>
      <c r="B115" s="63"/>
      <c r="C115" s="63"/>
      <c r="D115" s="63"/>
      <c r="E115" s="63"/>
      <c r="F115" s="63"/>
      <c r="G115" s="63"/>
      <c r="H115" s="63"/>
      <c r="I115" s="63"/>
      <c r="J115" s="63"/>
      <c r="K115" s="63"/>
    </row>
    <row r="116" spans="1:11" ht="15">
      <c r="A116" s="63"/>
      <c r="B116" s="63"/>
      <c r="C116" s="63"/>
      <c r="D116" s="63"/>
      <c r="E116" s="63"/>
      <c r="F116" s="63"/>
      <c r="G116" s="63"/>
      <c r="H116" s="63"/>
      <c r="I116" s="63"/>
      <c r="J116" s="63"/>
      <c r="K116" s="63"/>
    </row>
    <row r="117" spans="1:11" ht="15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63"/>
    </row>
    <row r="118" spans="1:11" ht="15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63"/>
    </row>
    <row r="119" spans="1:11" ht="15">
      <c r="A119" s="63"/>
      <c r="B119" s="63"/>
      <c r="C119" s="63"/>
      <c r="D119" s="63"/>
      <c r="E119" s="63"/>
      <c r="F119" s="63"/>
      <c r="G119" s="63"/>
      <c r="H119" s="63"/>
      <c r="I119" s="63"/>
      <c r="J119" s="63"/>
      <c r="K119" s="63"/>
    </row>
    <row r="120" spans="1:11" ht="15">
      <c r="A120" s="63"/>
      <c r="B120" s="63"/>
      <c r="C120" s="63"/>
      <c r="D120" s="63"/>
      <c r="E120" s="63"/>
      <c r="F120" s="63"/>
      <c r="G120" s="63"/>
      <c r="H120" s="63"/>
      <c r="I120" s="63"/>
      <c r="J120" s="63"/>
      <c r="K120" s="63"/>
    </row>
    <row r="121" spans="1:11" ht="15">
      <c r="A121" s="63"/>
      <c r="B121" s="63"/>
      <c r="C121" s="63"/>
      <c r="D121" s="63"/>
      <c r="E121" s="63"/>
      <c r="F121" s="63"/>
      <c r="G121" s="63"/>
      <c r="H121" s="63"/>
      <c r="I121" s="63"/>
      <c r="J121" s="63"/>
      <c r="K121" s="63"/>
    </row>
    <row r="122" spans="1:11" ht="15">
      <c r="A122" s="63"/>
      <c r="B122" s="63"/>
      <c r="C122" s="63"/>
      <c r="D122" s="63"/>
      <c r="E122" s="63"/>
      <c r="F122" s="63"/>
      <c r="G122" s="63"/>
      <c r="H122" s="63"/>
      <c r="I122" s="63"/>
      <c r="J122" s="63"/>
      <c r="K122" s="63"/>
    </row>
    <row r="123" spans="1:11" ht="15">
      <c r="A123" s="63"/>
      <c r="B123" s="63"/>
      <c r="C123" s="63"/>
      <c r="D123" s="63"/>
      <c r="E123" s="63"/>
      <c r="F123" s="63"/>
      <c r="G123" s="63"/>
      <c r="H123" s="63"/>
      <c r="I123" s="63"/>
      <c r="J123" s="63"/>
      <c r="K123" s="63"/>
    </row>
    <row r="124" spans="1:11" ht="15">
      <c r="A124" s="63"/>
      <c r="B124" s="63"/>
      <c r="C124" s="63"/>
      <c r="D124" s="63"/>
      <c r="E124" s="63"/>
      <c r="F124" s="63"/>
      <c r="G124" s="63"/>
      <c r="H124" s="63"/>
      <c r="I124" s="63"/>
      <c r="J124" s="63"/>
      <c r="K124" s="63"/>
    </row>
    <row r="125" spans="1:11" ht="15">
      <c r="A125" s="63"/>
      <c r="B125" s="63"/>
      <c r="C125" s="63"/>
      <c r="D125" s="63"/>
      <c r="E125" s="63"/>
      <c r="F125" s="63"/>
      <c r="G125" s="63"/>
      <c r="H125" s="63"/>
      <c r="I125" s="63"/>
      <c r="J125" s="63"/>
      <c r="K125" s="63"/>
    </row>
    <row r="126" spans="1:11" ht="15">
      <c r="A126" s="63"/>
      <c r="B126" s="63"/>
      <c r="C126" s="63"/>
      <c r="D126" s="63"/>
      <c r="E126" s="63"/>
      <c r="F126" s="63"/>
      <c r="G126" s="63"/>
      <c r="H126" s="63"/>
      <c r="I126" s="63"/>
      <c r="J126" s="63"/>
      <c r="K126" s="63"/>
    </row>
    <row r="127" spans="1:11" ht="15">
      <c r="A127" s="63"/>
      <c r="B127" s="63"/>
      <c r="C127" s="63"/>
      <c r="D127" s="63"/>
      <c r="E127" s="63"/>
      <c r="F127" s="63"/>
      <c r="G127" s="63"/>
      <c r="H127" s="63"/>
      <c r="I127" s="63"/>
      <c r="J127" s="63"/>
      <c r="K127" s="63"/>
    </row>
    <row r="128" spans="1:11" ht="15">
      <c r="A128" s="63"/>
      <c r="B128" s="63"/>
      <c r="C128" s="63"/>
      <c r="D128" s="63"/>
      <c r="E128" s="63"/>
      <c r="F128" s="63"/>
      <c r="G128" s="63"/>
      <c r="H128" s="63"/>
      <c r="I128" s="63"/>
      <c r="J128" s="63"/>
      <c r="K128" s="63"/>
    </row>
    <row r="129" spans="1:11" ht="1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</row>
    <row r="130" spans="1:11" ht="1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</row>
    <row r="131" spans="1:11" ht="1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</row>
    <row r="132" spans="1:11" ht="15">
      <c r="A132" s="63"/>
      <c r="B132" s="63"/>
      <c r="C132" s="63"/>
      <c r="D132" s="63"/>
      <c r="E132" s="63"/>
      <c r="F132" s="63"/>
      <c r="G132" s="63"/>
      <c r="H132" s="63"/>
      <c r="I132" s="63"/>
      <c r="J132" s="63"/>
      <c r="K132" s="63"/>
    </row>
    <row r="133" spans="1:11" ht="1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</row>
    <row r="134" spans="1:11" ht="15">
      <c r="A134" s="63"/>
      <c r="B134" s="63"/>
      <c r="C134" s="63"/>
      <c r="D134" s="63"/>
      <c r="E134" s="63"/>
      <c r="F134" s="63"/>
      <c r="G134" s="63"/>
      <c r="H134" s="63"/>
      <c r="I134" s="63"/>
      <c r="J134" s="63"/>
      <c r="K134" s="63"/>
    </row>
    <row r="135" spans="1:11" ht="15">
      <c r="A135" s="63"/>
      <c r="B135" s="63"/>
      <c r="C135" s="63"/>
      <c r="D135" s="63"/>
      <c r="E135" s="63"/>
      <c r="F135" s="63"/>
      <c r="G135" s="63"/>
      <c r="H135" s="63"/>
      <c r="I135" s="63"/>
      <c r="J135" s="63"/>
      <c r="K135" s="63"/>
    </row>
    <row r="136" spans="1:11" ht="15">
      <c r="A136" s="63"/>
      <c r="B136" s="63"/>
      <c r="C136" s="63"/>
      <c r="D136" s="63"/>
      <c r="E136" s="63"/>
      <c r="F136" s="63"/>
      <c r="G136" s="63"/>
      <c r="H136" s="63"/>
      <c r="I136" s="63"/>
      <c r="J136" s="63"/>
      <c r="K136" s="63"/>
    </row>
    <row r="137" spans="1:11" ht="15">
      <c r="A137" s="63"/>
      <c r="B137" s="63"/>
      <c r="C137" s="63"/>
      <c r="D137" s="63"/>
      <c r="E137" s="63"/>
      <c r="F137" s="63"/>
      <c r="G137" s="63"/>
      <c r="H137" s="63"/>
      <c r="I137" s="63"/>
      <c r="J137" s="63"/>
      <c r="K137" s="63"/>
    </row>
    <row r="138" spans="1:11" ht="15">
      <c r="A138" s="63"/>
      <c r="B138" s="63"/>
      <c r="C138" s="63"/>
      <c r="D138" s="63"/>
      <c r="E138" s="63"/>
      <c r="F138" s="63"/>
      <c r="G138" s="63"/>
      <c r="H138" s="63"/>
      <c r="I138" s="63"/>
      <c r="J138" s="63"/>
      <c r="K138" s="63"/>
    </row>
    <row r="139" spans="1:11" ht="15">
      <c r="A139" s="63"/>
      <c r="B139" s="63"/>
      <c r="C139" s="63"/>
      <c r="D139" s="63"/>
      <c r="E139" s="63"/>
      <c r="F139" s="63"/>
      <c r="G139" s="63"/>
      <c r="H139" s="63"/>
      <c r="I139" s="63"/>
      <c r="J139" s="63"/>
      <c r="K139" s="63"/>
    </row>
    <row r="140" spans="1:11" ht="15">
      <c r="A140" s="63"/>
      <c r="B140" s="63"/>
      <c r="C140" s="63"/>
      <c r="D140" s="63"/>
      <c r="E140" s="63"/>
      <c r="F140" s="63"/>
      <c r="G140" s="63"/>
      <c r="H140" s="63"/>
      <c r="I140" s="63"/>
      <c r="J140" s="63"/>
      <c r="K140" s="63"/>
    </row>
    <row r="141" spans="1:11" ht="15">
      <c r="A141" s="63"/>
      <c r="B141" s="63"/>
      <c r="C141" s="63"/>
      <c r="D141" s="63"/>
      <c r="E141" s="63"/>
      <c r="F141" s="63"/>
      <c r="G141" s="63"/>
      <c r="H141" s="63"/>
      <c r="I141" s="63"/>
      <c r="J141" s="63"/>
      <c r="K141" s="63"/>
    </row>
    <row r="142" spans="1:11" ht="15">
      <c r="A142" s="63"/>
      <c r="B142" s="63"/>
      <c r="C142" s="63"/>
      <c r="D142" s="63"/>
      <c r="E142" s="63"/>
      <c r="F142" s="63"/>
      <c r="G142" s="63"/>
      <c r="H142" s="63"/>
      <c r="I142" s="63"/>
      <c r="J142" s="63"/>
      <c r="K142" s="63"/>
    </row>
    <row r="143" spans="1:11" ht="15">
      <c r="A143" s="63"/>
      <c r="B143" s="63"/>
      <c r="C143" s="63"/>
      <c r="D143" s="63"/>
      <c r="E143" s="63"/>
      <c r="F143" s="63"/>
      <c r="G143" s="63"/>
      <c r="H143" s="63"/>
      <c r="I143" s="63"/>
      <c r="J143" s="63"/>
      <c r="K143" s="63"/>
    </row>
    <row r="144" spans="1:11" ht="15">
      <c r="A144" s="63"/>
      <c r="B144" s="63"/>
      <c r="C144" s="63"/>
      <c r="D144" s="63"/>
      <c r="E144" s="63"/>
      <c r="F144" s="63"/>
      <c r="G144" s="63"/>
      <c r="H144" s="63"/>
      <c r="I144" s="63"/>
      <c r="J144" s="63"/>
      <c r="K144" s="63"/>
    </row>
    <row r="145" spans="1:11" ht="15">
      <c r="A145" s="63"/>
      <c r="B145" s="63"/>
      <c r="C145" s="63"/>
      <c r="D145" s="63"/>
      <c r="E145" s="63"/>
      <c r="F145" s="63"/>
      <c r="G145" s="63"/>
      <c r="H145" s="63"/>
      <c r="I145" s="63"/>
      <c r="J145" s="63"/>
      <c r="K145" s="63"/>
    </row>
    <row r="146" spans="1:11" ht="15">
      <c r="A146" s="63"/>
      <c r="B146" s="63"/>
      <c r="C146" s="63"/>
      <c r="D146" s="63"/>
      <c r="E146" s="63"/>
      <c r="F146" s="63"/>
      <c r="G146" s="63"/>
      <c r="H146" s="63"/>
      <c r="I146" s="63"/>
      <c r="J146" s="63"/>
      <c r="K146" s="63"/>
    </row>
    <row r="147" spans="1:11" ht="15">
      <c r="A147" s="63"/>
      <c r="B147" s="63"/>
      <c r="C147" s="63"/>
      <c r="D147" s="63"/>
      <c r="E147" s="63"/>
      <c r="F147" s="63"/>
      <c r="G147" s="63"/>
      <c r="H147" s="63"/>
      <c r="I147" s="63"/>
      <c r="J147" s="63"/>
      <c r="K147" s="63"/>
    </row>
    <row r="148" spans="1:11" ht="15">
      <c r="A148" s="63"/>
      <c r="B148" s="63"/>
      <c r="C148" s="63"/>
      <c r="D148" s="63"/>
      <c r="E148" s="63"/>
      <c r="F148" s="63"/>
      <c r="G148" s="63"/>
      <c r="H148" s="63"/>
      <c r="I148" s="63"/>
      <c r="J148" s="63"/>
      <c r="K148" s="63"/>
    </row>
    <row r="149" spans="1:11" ht="15">
      <c r="A149" s="63"/>
      <c r="B149" s="63"/>
      <c r="C149" s="63"/>
      <c r="D149" s="63"/>
      <c r="E149" s="63"/>
      <c r="F149" s="63"/>
      <c r="G149" s="63"/>
      <c r="H149" s="63"/>
      <c r="I149" s="63"/>
      <c r="J149" s="63"/>
      <c r="K149" s="63"/>
    </row>
    <row r="150" spans="1:11" ht="15">
      <c r="A150" s="63"/>
      <c r="B150" s="63"/>
      <c r="C150" s="63"/>
      <c r="D150" s="63"/>
      <c r="E150" s="63"/>
      <c r="F150" s="63"/>
      <c r="G150" s="63"/>
      <c r="H150" s="63"/>
      <c r="I150" s="63"/>
      <c r="J150" s="63"/>
      <c r="K150" s="63"/>
    </row>
    <row r="151" spans="1:11" ht="15">
      <c r="A151" s="63"/>
      <c r="B151" s="63"/>
      <c r="C151" s="63"/>
      <c r="D151" s="63"/>
      <c r="E151" s="63"/>
      <c r="F151" s="63"/>
      <c r="G151" s="63"/>
      <c r="H151" s="63"/>
      <c r="I151" s="63"/>
      <c r="J151" s="63"/>
      <c r="K151" s="63"/>
    </row>
    <row r="152" spans="1:11" ht="15">
      <c r="A152" s="63"/>
      <c r="B152" s="63"/>
      <c r="C152" s="63"/>
      <c r="D152" s="63"/>
      <c r="E152" s="63"/>
      <c r="F152" s="63"/>
      <c r="G152" s="63"/>
      <c r="H152" s="63"/>
      <c r="I152" s="63"/>
      <c r="J152" s="63"/>
      <c r="K152" s="63"/>
    </row>
    <row r="153" spans="1:11" ht="15">
      <c r="A153" s="63"/>
      <c r="B153" s="63"/>
      <c r="C153" s="63"/>
      <c r="D153" s="63"/>
      <c r="E153" s="63"/>
      <c r="F153" s="63"/>
      <c r="G153" s="63"/>
      <c r="H153" s="63"/>
      <c r="I153" s="63"/>
      <c r="J153" s="63"/>
      <c r="K153" s="63"/>
    </row>
    <row r="154" spans="1:11" ht="15">
      <c r="A154" s="63"/>
      <c r="B154" s="63"/>
      <c r="C154" s="63"/>
      <c r="D154" s="63"/>
      <c r="E154" s="63"/>
      <c r="F154" s="63"/>
      <c r="G154" s="63"/>
      <c r="H154" s="63"/>
      <c r="I154" s="63"/>
      <c r="J154" s="63"/>
      <c r="K154" s="63"/>
    </row>
    <row r="155" spans="1:11" ht="15">
      <c r="A155" s="63"/>
      <c r="B155" s="63"/>
      <c r="C155" s="63"/>
      <c r="D155" s="63"/>
      <c r="E155" s="63"/>
      <c r="F155" s="63"/>
      <c r="G155" s="63"/>
      <c r="H155" s="63"/>
      <c r="I155" s="63"/>
      <c r="J155" s="63"/>
      <c r="K155" s="63"/>
    </row>
    <row r="156" spans="1:11" ht="15">
      <c r="A156" s="63"/>
      <c r="B156" s="63"/>
      <c r="C156" s="63"/>
      <c r="D156" s="63"/>
      <c r="E156" s="63"/>
      <c r="F156" s="63"/>
      <c r="G156" s="63"/>
      <c r="H156" s="63"/>
      <c r="I156" s="63"/>
      <c r="J156" s="63"/>
      <c r="K156" s="63"/>
    </row>
    <row r="157" spans="1:11" ht="15">
      <c r="A157" s="63"/>
      <c r="B157" s="63"/>
      <c r="C157" s="63"/>
      <c r="D157" s="63"/>
      <c r="E157" s="63"/>
      <c r="F157" s="63"/>
      <c r="G157" s="63"/>
      <c r="H157" s="63"/>
      <c r="I157" s="63"/>
      <c r="J157" s="63"/>
      <c r="K157" s="63"/>
    </row>
    <row r="158" spans="1:11" ht="15">
      <c r="A158" s="63"/>
      <c r="B158" s="63"/>
      <c r="C158" s="63"/>
      <c r="D158" s="63"/>
      <c r="E158" s="63"/>
      <c r="F158" s="63"/>
      <c r="G158" s="63"/>
      <c r="H158" s="63"/>
      <c r="I158" s="63"/>
      <c r="J158" s="63"/>
      <c r="K158" s="63"/>
    </row>
    <row r="159" spans="1:11" ht="15">
      <c r="A159" s="63"/>
      <c r="B159" s="63"/>
      <c r="C159" s="63"/>
      <c r="D159" s="63"/>
      <c r="E159" s="63"/>
      <c r="F159" s="63"/>
      <c r="G159" s="63"/>
      <c r="H159" s="63"/>
      <c r="I159" s="63"/>
      <c r="J159" s="63"/>
      <c r="K159" s="63"/>
    </row>
    <row r="160" spans="1:11" ht="15">
      <c r="A160" s="63"/>
      <c r="B160" s="63"/>
      <c r="C160" s="63"/>
      <c r="D160" s="63"/>
      <c r="E160" s="63"/>
      <c r="F160" s="63"/>
      <c r="G160" s="63"/>
      <c r="H160" s="63"/>
      <c r="I160" s="63"/>
      <c r="J160" s="63"/>
      <c r="K160" s="63"/>
    </row>
    <row r="161" spans="1:11" ht="15">
      <c r="A161" s="63"/>
      <c r="B161" s="63"/>
      <c r="C161" s="63"/>
      <c r="D161" s="63"/>
      <c r="E161" s="63"/>
      <c r="F161" s="63"/>
      <c r="G161" s="63"/>
      <c r="H161" s="63"/>
      <c r="I161" s="63"/>
      <c r="J161" s="63"/>
      <c r="K161" s="63"/>
    </row>
    <row r="162" spans="1:11" ht="15">
      <c r="A162" s="63"/>
      <c r="B162" s="63"/>
      <c r="C162" s="63"/>
      <c r="D162" s="63"/>
      <c r="E162" s="63"/>
      <c r="F162" s="63"/>
      <c r="G162" s="63"/>
      <c r="H162" s="63"/>
      <c r="I162" s="63"/>
      <c r="J162" s="63"/>
      <c r="K162" s="63"/>
    </row>
    <row r="163" spans="1:11" ht="15">
      <c r="A163" s="63"/>
      <c r="B163" s="63"/>
      <c r="C163" s="63"/>
      <c r="D163" s="63"/>
      <c r="E163" s="63"/>
      <c r="F163" s="63"/>
      <c r="G163" s="63"/>
      <c r="H163" s="63"/>
      <c r="I163" s="63"/>
      <c r="J163" s="63"/>
      <c r="K163" s="63"/>
    </row>
    <row r="164" spans="1:11" ht="15">
      <c r="A164" s="63"/>
      <c r="B164" s="63"/>
      <c r="C164" s="63"/>
      <c r="D164" s="63"/>
      <c r="E164" s="63"/>
      <c r="F164" s="63"/>
      <c r="G164" s="63"/>
      <c r="H164" s="63"/>
      <c r="I164" s="63"/>
      <c r="J164" s="63"/>
      <c r="K164" s="63"/>
    </row>
    <row r="165" spans="1:11" ht="15">
      <c r="A165" s="63"/>
      <c r="B165" s="63"/>
      <c r="C165" s="63"/>
      <c r="D165" s="63"/>
      <c r="E165" s="63"/>
      <c r="F165" s="63"/>
      <c r="G165" s="63"/>
      <c r="H165" s="63"/>
      <c r="I165" s="63"/>
      <c r="J165" s="63"/>
      <c r="K165" s="63"/>
    </row>
    <row r="166" spans="1:11" ht="15">
      <c r="A166" s="63"/>
      <c r="B166" s="63"/>
      <c r="C166" s="63"/>
      <c r="D166" s="63"/>
      <c r="E166" s="63"/>
      <c r="F166" s="63"/>
      <c r="G166" s="63"/>
      <c r="H166" s="63"/>
      <c r="I166" s="63"/>
      <c r="J166" s="63"/>
      <c r="K166" s="63"/>
    </row>
    <row r="167" spans="1:11" ht="15">
      <c r="A167" s="63"/>
      <c r="B167" s="63"/>
      <c r="C167" s="63"/>
      <c r="D167" s="63"/>
      <c r="E167" s="63"/>
      <c r="F167" s="63"/>
      <c r="G167" s="63"/>
      <c r="H167" s="63"/>
      <c r="I167" s="63"/>
      <c r="J167" s="63"/>
      <c r="K167" s="63"/>
    </row>
    <row r="168" spans="1:11" ht="15">
      <c r="A168" s="63"/>
      <c r="B168" s="63"/>
      <c r="C168" s="63"/>
      <c r="D168" s="63"/>
      <c r="E168" s="63"/>
      <c r="F168" s="63"/>
      <c r="G168" s="63"/>
      <c r="H168" s="63"/>
      <c r="I168" s="63"/>
      <c r="J168" s="63"/>
      <c r="K168" s="63"/>
    </row>
    <row r="169" spans="1:11" ht="15">
      <c r="A169" s="63"/>
      <c r="B169" s="63"/>
      <c r="C169" s="63"/>
      <c r="D169" s="63"/>
      <c r="E169" s="63"/>
      <c r="F169" s="63"/>
      <c r="G169" s="63"/>
      <c r="H169" s="63"/>
      <c r="I169" s="63"/>
      <c r="J169" s="63"/>
      <c r="K169" s="63"/>
    </row>
    <row r="170" spans="1:11" ht="15">
      <c r="A170" s="63"/>
      <c r="B170" s="63"/>
      <c r="C170" s="63"/>
      <c r="D170" s="63"/>
      <c r="E170" s="63"/>
      <c r="F170" s="63"/>
      <c r="G170" s="63"/>
      <c r="H170" s="63"/>
      <c r="I170" s="63"/>
      <c r="J170" s="63"/>
      <c r="K170" s="63"/>
    </row>
    <row r="171" spans="1:11" ht="15">
      <c r="A171" s="63"/>
      <c r="B171" s="63"/>
      <c r="C171" s="63"/>
      <c r="D171" s="63"/>
      <c r="E171" s="63"/>
      <c r="F171" s="63"/>
      <c r="G171" s="63"/>
      <c r="H171" s="63"/>
      <c r="I171" s="63"/>
      <c r="J171" s="63"/>
      <c r="K171" s="63"/>
    </row>
    <row r="172" spans="1:11" ht="15">
      <c r="A172" s="63"/>
      <c r="B172" s="63"/>
      <c r="C172" s="63"/>
      <c r="D172" s="63"/>
      <c r="E172" s="63"/>
      <c r="F172" s="63"/>
      <c r="G172" s="63"/>
      <c r="H172" s="63"/>
      <c r="I172" s="63"/>
      <c r="J172" s="63"/>
      <c r="K172" s="63"/>
    </row>
    <row r="173" spans="1:11" ht="15">
      <c r="A173" s="63"/>
      <c r="B173" s="63"/>
      <c r="C173" s="63"/>
      <c r="D173" s="63"/>
      <c r="E173" s="63"/>
      <c r="F173" s="63"/>
      <c r="G173" s="63"/>
      <c r="H173" s="63"/>
      <c r="I173" s="63"/>
      <c r="J173" s="63"/>
      <c r="K173" s="63"/>
    </row>
    <row r="174" spans="1:11" ht="15">
      <c r="A174" s="63"/>
      <c r="B174" s="63"/>
      <c r="C174" s="63"/>
      <c r="D174" s="63"/>
      <c r="E174" s="63"/>
      <c r="F174" s="63"/>
      <c r="G174" s="63"/>
      <c r="H174" s="63"/>
      <c r="I174" s="63"/>
      <c r="J174" s="63"/>
      <c r="K174" s="63"/>
    </row>
    <row r="175" spans="1:11" ht="15">
      <c r="A175" s="63"/>
      <c r="B175" s="63"/>
      <c r="C175" s="63"/>
      <c r="D175" s="63"/>
      <c r="E175" s="63"/>
      <c r="F175" s="63"/>
      <c r="G175" s="63"/>
      <c r="H175" s="63"/>
      <c r="I175" s="63"/>
      <c r="J175" s="63"/>
      <c r="K175" s="63"/>
    </row>
    <row r="176" spans="1:11" ht="15">
      <c r="A176" s="63"/>
      <c r="B176" s="63"/>
      <c r="C176" s="63"/>
      <c r="D176" s="63"/>
      <c r="E176" s="63"/>
      <c r="F176" s="63"/>
      <c r="G176" s="63"/>
      <c r="H176" s="63"/>
      <c r="I176" s="63"/>
      <c r="J176" s="63"/>
      <c r="K176" s="63"/>
    </row>
    <row r="177" spans="1:11" ht="15">
      <c r="A177" s="63"/>
      <c r="B177" s="63"/>
      <c r="C177" s="63"/>
      <c r="D177" s="63"/>
      <c r="E177" s="63"/>
      <c r="F177" s="63"/>
      <c r="G177" s="63"/>
      <c r="H177" s="63"/>
      <c r="I177" s="63"/>
      <c r="J177" s="63"/>
      <c r="K177" s="63"/>
    </row>
    <row r="178" spans="1:11" ht="15">
      <c r="A178" s="63"/>
      <c r="B178" s="63"/>
      <c r="C178" s="63"/>
      <c r="D178" s="63"/>
      <c r="E178" s="63"/>
      <c r="F178" s="63"/>
      <c r="G178" s="63"/>
      <c r="H178" s="63"/>
      <c r="I178" s="63"/>
      <c r="J178" s="63"/>
      <c r="K178" s="63"/>
    </row>
    <row r="179" spans="1:11" ht="15">
      <c r="A179" s="63"/>
      <c r="B179" s="63"/>
      <c r="C179" s="63"/>
      <c r="D179" s="63"/>
      <c r="E179" s="63"/>
      <c r="F179" s="63"/>
      <c r="G179" s="63"/>
      <c r="H179" s="63"/>
      <c r="I179" s="63"/>
      <c r="J179" s="63"/>
      <c r="K179" s="63"/>
    </row>
    <row r="180" spans="1:11" ht="15">
      <c r="A180" s="63"/>
      <c r="B180" s="63"/>
      <c r="C180" s="63"/>
      <c r="D180" s="63"/>
      <c r="E180" s="63"/>
      <c r="F180" s="63"/>
      <c r="G180" s="63"/>
      <c r="H180" s="63"/>
      <c r="I180" s="63"/>
      <c r="J180" s="63"/>
      <c r="K180" s="63"/>
    </row>
    <row r="181" spans="1:11" ht="15">
      <c r="A181" s="63"/>
      <c r="B181" s="63"/>
      <c r="C181" s="63"/>
      <c r="D181" s="63"/>
      <c r="E181" s="63"/>
      <c r="F181" s="63"/>
      <c r="G181" s="63"/>
      <c r="H181" s="63"/>
      <c r="I181" s="63"/>
      <c r="J181" s="63"/>
      <c r="K181" s="63"/>
    </row>
    <row r="182" spans="1:11" ht="15">
      <c r="A182" s="63"/>
      <c r="B182" s="63"/>
      <c r="C182" s="63"/>
      <c r="D182" s="63"/>
      <c r="E182" s="63"/>
      <c r="F182" s="63"/>
      <c r="G182" s="63"/>
      <c r="H182" s="63"/>
      <c r="I182" s="63"/>
      <c r="J182" s="63"/>
      <c r="K182" s="63"/>
    </row>
    <row r="183" spans="1:11" ht="15">
      <c r="A183" s="63"/>
      <c r="B183" s="63"/>
      <c r="C183" s="63"/>
      <c r="D183" s="63"/>
      <c r="E183" s="63"/>
      <c r="F183" s="63"/>
      <c r="G183" s="63"/>
      <c r="H183" s="63"/>
      <c r="I183" s="63"/>
      <c r="J183" s="63"/>
      <c r="K183" s="63"/>
    </row>
    <row r="184" spans="1:11" ht="15">
      <c r="A184" s="63"/>
      <c r="B184" s="63"/>
      <c r="C184" s="63"/>
      <c r="D184" s="63"/>
      <c r="E184" s="63"/>
      <c r="F184" s="63"/>
      <c r="G184" s="63"/>
      <c r="H184" s="63"/>
      <c r="I184" s="63"/>
      <c r="J184" s="63"/>
      <c r="K184" s="63"/>
    </row>
    <row r="185" spans="1:11" ht="15">
      <c r="A185" s="63"/>
      <c r="B185" s="63"/>
      <c r="C185" s="63"/>
      <c r="D185" s="63"/>
      <c r="E185" s="63"/>
      <c r="F185" s="63"/>
      <c r="G185" s="63"/>
      <c r="H185" s="63"/>
      <c r="I185" s="63"/>
      <c r="J185" s="63"/>
      <c r="K185" s="63"/>
    </row>
    <row r="186" spans="1:11" ht="15">
      <c r="A186" s="63"/>
      <c r="B186" s="63"/>
      <c r="C186" s="63"/>
      <c r="D186" s="63"/>
      <c r="E186" s="63"/>
      <c r="F186" s="63"/>
      <c r="G186" s="63"/>
      <c r="H186" s="63"/>
      <c r="I186" s="63"/>
      <c r="J186" s="63"/>
      <c r="K186" s="63"/>
    </row>
    <row r="187" spans="1:11" ht="15">
      <c r="A187" s="63"/>
      <c r="B187" s="63"/>
      <c r="C187" s="63"/>
      <c r="D187" s="63"/>
      <c r="E187" s="63"/>
      <c r="F187" s="63"/>
      <c r="G187" s="63"/>
      <c r="H187" s="63"/>
      <c r="I187" s="63"/>
      <c r="J187" s="63"/>
      <c r="K187" s="63"/>
    </row>
    <row r="188" spans="1:11" ht="15">
      <c r="A188" s="63"/>
      <c r="B188" s="63"/>
      <c r="C188" s="63"/>
      <c r="D188" s="63"/>
      <c r="E188" s="63"/>
      <c r="F188" s="63"/>
      <c r="G188" s="63"/>
      <c r="H188" s="63"/>
      <c r="I188" s="63"/>
      <c r="J188" s="63"/>
      <c r="K188" s="63"/>
    </row>
    <row r="189" spans="1:11" ht="15">
      <c r="A189" s="63"/>
      <c r="B189" s="63"/>
      <c r="C189" s="63"/>
      <c r="D189" s="63"/>
      <c r="E189" s="63"/>
      <c r="F189" s="63"/>
      <c r="G189" s="63"/>
      <c r="H189" s="63"/>
      <c r="I189" s="63"/>
      <c r="J189" s="63"/>
      <c r="K189" s="63"/>
    </row>
    <row r="190" spans="1:11" ht="15">
      <c r="A190" s="63"/>
      <c r="B190" s="63"/>
      <c r="C190" s="63"/>
      <c r="D190" s="63"/>
      <c r="E190" s="63"/>
      <c r="F190" s="63"/>
      <c r="G190" s="63"/>
      <c r="H190" s="63"/>
      <c r="I190" s="63"/>
      <c r="J190" s="63"/>
      <c r="K190" s="63"/>
    </row>
    <row r="191" spans="1:11" ht="15">
      <c r="A191" s="63"/>
      <c r="B191" s="63"/>
      <c r="C191" s="63"/>
      <c r="D191" s="63"/>
      <c r="E191" s="63"/>
      <c r="F191" s="63"/>
      <c r="G191" s="63"/>
      <c r="H191" s="63"/>
      <c r="I191" s="63"/>
      <c r="J191" s="63"/>
      <c r="K191" s="63"/>
    </row>
    <row r="192" spans="1:11" ht="15">
      <c r="A192" s="63"/>
      <c r="B192" s="63"/>
      <c r="C192" s="63"/>
      <c r="D192" s="63"/>
      <c r="E192" s="63"/>
      <c r="F192" s="63"/>
      <c r="G192" s="63"/>
      <c r="H192" s="63"/>
      <c r="I192" s="63"/>
      <c r="J192" s="63"/>
      <c r="K192" s="63"/>
    </row>
    <row r="193" spans="1:11" ht="15">
      <c r="A193" s="63"/>
      <c r="B193" s="63"/>
      <c r="C193" s="63"/>
      <c r="D193" s="63"/>
      <c r="E193" s="63"/>
      <c r="F193" s="63"/>
      <c r="G193" s="63"/>
      <c r="H193" s="63"/>
      <c r="I193" s="63"/>
      <c r="J193" s="63"/>
      <c r="K193" s="63"/>
    </row>
    <row r="194" spans="1:11" ht="15">
      <c r="A194" s="63"/>
      <c r="B194" s="63"/>
      <c r="C194" s="63"/>
      <c r="D194" s="63"/>
      <c r="E194" s="63"/>
      <c r="F194" s="63"/>
      <c r="G194" s="63"/>
      <c r="H194" s="63"/>
      <c r="I194" s="63"/>
      <c r="J194" s="63"/>
      <c r="K194" s="63"/>
    </row>
    <row r="195" spans="1:11" ht="15">
      <c r="A195" s="63"/>
      <c r="B195" s="63"/>
      <c r="C195" s="63"/>
      <c r="D195" s="63"/>
      <c r="E195" s="63"/>
      <c r="F195" s="63"/>
      <c r="G195" s="63"/>
      <c r="H195" s="63"/>
      <c r="I195" s="63"/>
      <c r="J195" s="63"/>
      <c r="K195" s="63"/>
    </row>
    <row r="196" spans="1:11" ht="15">
      <c r="A196" s="63"/>
      <c r="B196" s="63"/>
      <c r="C196" s="63"/>
      <c r="D196" s="63"/>
      <c r="E196" s="63"/>
      <c r="F196" s="63"/>
      <c r="G196" s="63"/>
      <c r="H196" s="63"/>
      <c r="I196" s="63"/>
      <c r="J196" s="63"/>
      <c r="K196" s="63"/>
    </row>
    <row r="197" spans="1:11" ht="15">
      <c r="A197" s="63"/>
      <c r="B197" s="63"/>
      <c r="C197" s="63"/>
      <c r="D197" s="63"/>
      <c r="E197" s="63"/>
      <c r="F197" s="63"/>
      <c r="G197" s="63"/>
      <c r="H197" s="63"/>
      <c r="I197" s="63"/>
      <c r="J197" s="63"/>
      <c r="K197" s="63"/>
    </row>
    <row r="198" spans="1:11" ht="15">
      <c r="A198" s="63"/>
      <c r="B198" s="63"/>
      <c r="C198" s="63"/>
      <c r="D198" s="63"/>
      <c r="E198" s="63"/>
      <c r="F198" s="63"/>
      <c r="G198" s="63"/>
      <c r="H198" s="63"/>
      <c r="I198" s="63"/>
      <c r="J198" s="63"/>
      <c r="K198" s="63"/>
    </row>
    <row r="199" spans="1:11" ht="15">
      <c r="A199" s="63"/>
      <c r="B199" s="63"/>
      <c r="C199" s="63"/>
      <c r="D199" s="63"/>
      <c r="E199" s="63"/>
      <c r="F199" s="63"/>
      <c r="G199" s="63"/>
      <c r="H199" s="63"/>
      <c r="I199" s="63"/>
      <c r="J199" s="63"/>
      <c r="K199" s="63"/>
    </row>
    <row r="200" spans="1:11" ht="15">
      <c r="A200" s="63"/>
      <c r="B200" s="63"/>
      <c r="C200" s="63"/>
      <c r="D200" s="63"/>
      <c r="E200" s="63"/>
      <c r="F200" s="63"/>
      <c r="G200" s="63"/>
      <c r="H200" s="63"/>
      <c r="I200" s="63"/>
      <c r="J200" s="63"/>
      <c r="K200" s="63"/>
    </row>
    <row r="201" spans="1:11" ht="15">
      <c r="A201" s="63"/>
      <c r="B201" s="63"/>
      <c r="C201" s="63"/>
      <c r="D201" s="63"/>
      <c r="E201" s="63"/>
      <c r="F201" s="63"/>
      <c r="G201" s="63"/>
      <c r="H201" s="63"/>
      <c r="I201" s="63"/>
      <c r="J201" s="63"/>
      <c r="K201" s="63"/>
    </row>
    <row r="202" spans="1:11" ht="15">
      <c r="A202" s="63"/>
      <c r="B202" s="63"/>
      <c r="C202" s="63"/>
      <c r="D202" s="63"/>
      <c r="E202" s="63"/>
      <c r="F202" s="63"/>
      <c r="G202" s="63"/>
      <c r="H202" s="63"/>
      <c r="I202" s="63"/>
      <c r="J202" s="63"/>
      <c r="K202" s="63"/>
    </row>
    <row r="203" spans="1:11" ht="15">
      <c r="A203" s="63"/>
      <c r="B203" s="63"/>
      <c r="C203" s="63"/>
      <c r="D203" s="63"/>
      <c r="E203" s="63"/>
      <c r="F203" s="63"/>
      <c r="G203" s="63"/>
      <c r="H203" s="63"/>
      <c r="I203" s="63"/>
      <c r="J203" s="63"/>
      <c r="K203" s="63"/>
    </row>
    <row r="204" spans="1:11" ht="15">
      <c r="A204" s="63"/>
      <c r="B204" s="63"/>
      <c r="C204" s="63"/>
      <c r="D204" s="63"/>
      <c r="E204" s="63"/>
      <c r="F204" s="63"/>
      <c r="G204" s="63"/>
      <c r="H204" s="63"/>
      <c r="I204" s="63"/>
      <c r="J204" s="63"/>
      <c r="K204" s="63"/>
    </row>
    <row r="205" spans="1:11" ht="15">
      <c r="A205" s="63"/>
      <c r="B205" s="63"/>
      <c r="C205" s="63"/>
      <c r="D205" s="63"/>
      <c r="E205" s="63"/>
      <c r="F205" s="63"/>
      <c r="G205" s="63"/>
      <c r="H205" s="63"/>
      <c r="I205" s="63"/>
      <c r="J205" s="63"/>
      <c r="K205" s="63"/>
    </row>
    <row r="206" spans="1:11" ht="15">
      <c r="A206" s="63"/>
      <c r="B206" s="63"/>
      <c r="C206" s="63"/>
      <c r="D206" s="63"/>
      <c r="E206" s="63"/>
      <c r="F206" s="63"/>
      <c r="G206" s="63"/>
      <c r="H206" s="63"/>
      <c r="I206" s="63"/>
      <c r="J206" s="63"/>
      <c r="K206" s="63"/>
    </row>
    <row r="207" spans="1:11" ht="15">
      <c r="A207" s="63"/>
      <c r="B207" s="63"/>
      <c r="C207" s="63"/>
      <c r="D207" s="63"/>
      <c r="E207" s="63"/>
      <c r="F207" s="63"/>
      <c r="G207" s="63"/>
      <c r="H207" s="63"/>
      <c r="I207" s="63"/>
      <c r="J207" s="63"/>
      <c r="K207" s="63"/>
    </row>
    <row r="208" spans="1:11" ht="15">
      <c r="A208" s="63"/>
      <c r="B208" s="63"/>
      <c r="C208" s="63"/>
      <c r="D208" s="63"/>
      <c r="E208" s="63"/>
      <c r="F208" s="63"/>
      <c r="G208" s="63"/>
      <c r="H208" s="63"/>
      <c r="I208" s="63"/>
      <c r="J208" s="63"/>
      <c r="K208" s="63"/>
    </row>
    <row r="209" spans="1:11" ht="15">
      <c r="A209" s="63"/>
      <c r="B209" s="63"/>
      <c r="C209" s="63"/>
      <c r="D209" s="63"/>
      <c r="E209" s="63"/>
      <c r="F209" s="63"/>
      <c r="G209" s="63"/>
      <c r="H209" s="63"/>
      <c r="I209" s="63"/>
      <c r="J209" s="63"/>
      <c r="K209" s="63"/>
    </row>
    <row r="210" spans="1:11" ht="15">
      <c r="A210" s="63"/>
      <c r="B210" s="63"/>
      <c r="C210" s="63"/>
      <c r="D210" s="63"/>
      <c r="E210" s="63"/>
      <c r="F210" s="63"/>
      <c r="G210" s="63"/>
      <c r="H210" s="63"/>
      <c r="I210" s="63"/>
      <c r="J210" s="63"/>
      <c r="K210" s="63"/>
    </row>
    <row r="211" spans="1:11" ht="15">
      <c r="A211" s="63"/>
      <c r="B211" s="63"/>
      <c r="C211" s="63"/>
      <c r="D211" s="63"/>
      <c r="E211" s="63"/>
      <c r="F211" s="63"/>
      <c r="G211" s="63"/>
      <c r="H211" s="63"/>
      <c r="I211" s="63"/>
      <c r="J211" s="63"/>
      <c r="K211" s="63"/>
    </row>
    <row r="212" spans="1:11" ht="15">
      <c r="A212" s="63"/>
      <c r="B212" s="63"/>
      <c r="C212" s="63"/>
      <c r="D212" s="63"/>
      <c r="E212" s="63"/>
      <c r="F212" s="63"/>
      <c r="G212" s="63"/>
      <c r="H212" s="63"/>
      <c r="I212" s="63"/>
      <c r="J212" s="63"/>
      <c r="K212" s="63"/>
    </row>
    <row r="213" spans="1:11" ht="15">
      <c r="A213" s="63"/>
      <c r="B213" s="63"/>
      <c r="C213" s="63"/>
      <c r="D213" s="63"/>
      <c r="E213" s="63"/>
      <c r="F213" s="63"/>
      <c r="G213" s="63"/>
      <c r="H213" s="63"/>
      <c r="I213" s="63"/>
      <c r="J213" s="63"/>
      <c r="K213" s="63"/>
    </row>
    <row r="214" spans="1:11" ht="15">
      <c r="A214" s="63"/>
      <c r="B214" s="63"/>
      <c r="C214" s="63"/>
      <c r="D214" s="63"/>
      <c r="E214" s="63"/>
      <c r="F214" s="63"/>
      <c r="G214" s="63"/>
      <c r="H214" s="63"/>
      <c r="I214" s="63"/>
      <c r="J214" s="63"/>
      <c r="K214" s="63"/>
    </row>
    <row r="215" spans="1:11" ht="15">
      <c r="A215" s="63"/>
      <c r="B215" s="63"/>
      <c r="C215" s="63"/>
      <c r="D215" s="63"/>
      <c r="E215" s="63"/>
      <c r="F215" s="63"/>
      <c r="G215" s="63"/>
      <c r="H215" s="63"/>
      <c r="I215" s="63"/>
      <c r="J215" s="63"/>
      <c r="K215" s="63"/>
    </row>
    <row r="216" spans="1:11" ht="15">
      <c r="A216" s="63"/>
      <c r="B216" s="63"/>
      <c r="C216" s="63"/>
      <c r="D216" s="63"/>
      <c r="E216" s="63"/>
      <c r="F216" s="63"/>
      <c r="G216" s="63"/>
      <c r="H216" s="63"/>
      <c r="I216" s="63"/>
      <c r="J216" s="63"/>
      <c r="K216" s="63"/>
    </row>
    <row r="217" spans="1:11" ht="15">
      <c r="A217" s="63"/>
      <c r="B217" s="63"/>
      <c r="C217" s="63"/>
      <c r="D217" s="63"/>
      <c r="E217" s="63"/>
      <c r="F217" s="63"/>
      <c r="G217" s="63"/>
      <c r="H217" s="63"/>
      <c r="I217" s="63"/>
      <c r="J217" s="63"/>
      <c r="K217" s="63"/>
    </row>
    <row r="218" spans="1:11" ht="15">
      <c r="A218" s="63"/>
      <c r="B218" s="63"/>
      <c r="C218" s="63"/>
      <c r="D218" s="63"/>
      <c r="E218" s="63"/>
      <c r="F218" s="63"/>
      <c r="G218" s="63"/>
      <c r="H218" s="63"/>
      <c r="I218" s="63"/>
      <c r="J218" s="63"/>
      <c r="K218" s="63"/>
    </row>
    <row r="219" spans="1:11" ht="15">
      <c r="A219" s="63"/>
      <c r="B219" s="63"/>
      <c r="C219" s="63"/>
      <c r="D219" s="63"/>
      <c r="E219" s="63"/>
      <c r="F219" s="63"/>
      <c r="G219" s="63"/>
      <c r="H219" s="63"/>
      <c r="I219" s="63"/>
      <c r="J219" s="63"/>
      <c r="K219" s="63"/>
    </row>
    <row r="220" spans="1:11" ht="15">
      <c r="A220" s="63"/>
      <c r="B220" s="63"/>
      <c r="C220" s="63"/>
      <c r="D220" s="63"/>
      <c r="E220" s="63"/>
      <c r="F220" s="63"/>
      <c r="G220" s="63"/>
      <c r="H220" s="63"/>
      <c r="I220" s="63"/>
      <c r="J220" s="63"/>
      <c r="K220" s="63"/>
    </row>
    <row r="221" spans="1:11" ht="15">
      <c r="A221" s="63"/>
      <c r="B221" s="63"/>
      <c r="C221" s="63"/>
      <c r="D221" s="63"/>
      <c r="E221" s="63"/>
      <c r="F221" s="63"/>
      <c r="G221" s="63"/>
      <c r="H221" s="63"/>
      <c r="I221" s="63"/>
      <c r="J221" s="63"/>
      <c r="K221" s="63"/>
    </row>
    <row r="222" spans="1:11" ht="15">
      <c r="A222" s="63"/>
      <c r="B222" s="63"/>
      <c r="C222" s="63"/>
      <c r="D222" s="63"/>
      <c r="E222" s="63"/>
      <c r="F222" s="63"/>
      <c r="G222" s="63"/>
      <c r="H222" s="63"/>
      <c r="I222" s="63"/>
      <c r="J222" s="63"/>
      <c r="K222" s="63"/>
    </row>
    <row r="223" spans="1:11" ht="15">
      <c r="A223" s="63"/>
      <c r="B223" s="63"/>
      <c r="C223" s="63"/>
      <c r="D223" s="63"/>
      <c r="E223" s="63"/>
      <c r="F223" s="63"/>
      <c r="G223" s="63"/>
      <c r="H223" s="63"/>
      <c r="I223" s="63"/>
      <c r="J223" s="63"/>
      <c r="K223" s="63"/>
    </row>
    <row r="224" spans="1:11" ht="15">
      <c r="A224" s="63"/>
      <c r="B224" s="63"/>
      <c r="C224" s="63"/>
      <c r="D224" s="63"/>
      <c r="E224" s="63"/>
      <c r="F224" s="63"/>
      <c r="G224" s="63"/>
      <c r="H224" s="63"/>
      <c r="I224" s="63"/>
      <c r="J224" s="63"/>
      <c r="K224" s="63"/>
    </row>
    <row r="225" spans="1:11" ht="15">
      <c r="A225" s="63"/>
      <c r="B225" s="63"/>
      <c r="C225" s="63"/>
      <c r="D225" s="63"/>
      <c r="E225" s="63"/>
      <c r="F225" s="63"/>
      <c r="G225" s="63"/>
      <c r="H225" s="63"/>
      <c r="I225" s="63"/>
      <c r="J225" s="63"/>
      <c r="K225" s="63"/>
    </row>
    <row r="226" spans="1:11" ht="15">
      <c r="A226" s="63"/>
      <c r="B226" s="63"/>
      <c r="C226" s="63"/>
      <c r="D226" s="63"/>
      <c r="E226" s="63"/>
      <c r="F226" s="63"/>
      <c r="G226" s="63"/>
      <c r="H226" s="63"/>
      <c r="I226" s="63"/>
      <c r="J226" s="63"/>
      <c r="K226" s="63"/>
    </row>
    <row r="227" spans="1:11" ht="15">
      <c r="A227" s="63"/>
      <c r="B227" s="63"/>
      <c r="C227" s="63"/>
      <c r="D227" s="63"/>
      <c r="E227" s="63"/>
      <c r="F227" s="63"/>
      <c r="G227" s="63"/>
      <c r="H227" s="63"/>
      <c r="I227" s="63"/>
      <c r="J227" s="63"/>
      <c r="K227" s="63"/>
    </row>
    <row r="228" spans="1:11" ht="15">
      <c r="A228" s="63"/>
      <c r="B228" s="63"/>
      <c r="C228" s="63"/>
      <c r="D228" s="63"/>
      <c r="E228" s="63"/>
      <c r="F228" s="63"/>
      <c r="G228" s="63"/>
      <c r="H228" s="63"/>
      <c r="I228" s="63"/>
      <c r="J228" s="63"/>
      <c r="K228" s="63"/>
    </row>
    <row r="229" spans="1:11" ht="15">
      <c r="A229" s="63"/>
      <c r="B229" s="63"/>
      <c r="C229" s="63"/>
      <c r="D229" s="63"/>
      <c r="E229" s="63"/>
      <c r="F229" s="63"/>
      <c r="G229" s="63"/>
      <c r="H229" s="63"/>
      <c r="I229" s="63"/>
      <c r="J229" s="63"/>
      <c r="K229" s="63"/>
    </row>
    <row r="230" spans="1:11" ht="15">
      <c r="A230" s="63"/>
      <c r="B230" s="63"/>
      <c r="C230" s="63"/>
      <c r="D230" s="63"/>
      <c r="E230" s="63"/>
      <c r="F230" s="63"/>
      <c r="G230" s="63"/>
      <c r="H230" s="63"/>
      <c r="I230" s="63"/>
      <c r="J230" s="63"/>
      <c r="K230" s="63"/>
    </row>
    <row r="231" spans="1:11" ht="15">
      <c r="A231" s="63"/>
      <c r="B231" s="63"/>
      <c r="C231" s="63"/>
      <c r="D231" s="63"/>
      <c r="E231" s="63"/>
      <c r="F231" s="63"/>
      <c r="G231" s="63"/>
      <c r="H231" s="63"/>
      <c r="I231" s="63"/>
      <c r="J231" s="63"/>
      <c r="K231" s="63"/>
    </row>
    <row r="232" spans="1:11" ht="15">
      <c r="A232" s="63"/>
      <c r="B232" s="63"/>
      <c r="C232" s="63"/>
      <c r="D232" s="63"/>
      <c r="E232" s="63"/>
      <c r="F232" s="63"/>
      <c r="G232" s="63"/>
      <c r="H232" s="63"/>
      <c r="I232" s="63"/>
      <c r="J232" s="63"/>
      <c r="K232" s="63"/>
    </row>
    <row r="233" spans="1:11" ht="15">
      <c r="A233" s="63"/>
      <c r="B233" s="63"/>
      <c r="C233" s="63"/>
      <c r="D233" s="63"/>
      <c r="E233" s="63"/>
      <c r="F233" s="63"/>
      <c r="G233" s="63"/>
      <c r="H233" s="63"/>
      <c r="I233" s="63"/>
      <c r="J233" s="63"/>
      <c r="K233" s="63"/>
    </row>
    <row r="234" spans="1:11" ht="15">
      <c r="A234" s="63"/>
      <c r="B234" s="63"/>
      <c r="C234" s="63"/>
      <c r="D234" s="63"/>
      <c r="E234" s="63"/>
      <c r="F234" s="63"/>
      <c r="G234" s="63"/>
      <c r="H234" s="63"/>
      <c r="I234" s="63"/>
      <c r="J234" s="63"/>
      <c r="K234" s="63"/>
    </row>
    <row r="235" spans="1:11" ht="15">
      <c r="A235" s="63"/>
      <c r="B235" s="63"/>
      <c r="C235" s="63"/>
      <c r="D235" s="63"/>
      <c r="E235" s="63"/>
      <c r="F235" s="63"/>
      <c r="G235" s="63"/>
      <c r="H235" s="63"/>
      <c r="I235" s="63"/>
      <c r="J235" s="63"/>
      <c r="K235" s="63"/>
    </row>
    <row r="236" spans="1:11" ht="15">
      <c r="A236" s="63"/>
      <c r="B236" s="63"/>
      <c r="C236" s="63"/>
      <c r="D236" s="63"/>
      <c r="E236" s="63"/>
      <c r="F236" s="63"/>
      <c r="G236" s="63"/>
      <c r="H236" s="63"/>
      <c r="I236" s="63"/>
      <c r="J236" s="63"/>
      <c r="K236" s="63"/>
    </row>
    <row r="237" spans="1:11" ht="15">
      <c r="A237" s="63"/>
      <c r="B237" s="63"/>
      <c r="C237" s="63"/>
      <c r="D237" s="63"/>
      <c r="E237" s="63"/>
      <c r="F237" s="63"/>
      <c r="G237" s="63"/>
      <c r="H237" s="63"/>
      <c r="I237" s="63"/>
      <c r="J237" s="63"/>
      <c r="K237" s="63"/>
    </row>
    <row r="238" spans="1:11" ht="15">
      <c r="A238" s="63"/>
      <c r="B238" s="63"/>
      <c r="C238" s="63"/>
      <c r="D238" s="63"/>
      <c r="E238" s="63"/>
      <c r="F238" s="63"/>
      <c r="G238" s="63"/>
      <c r="H238" s="63"/>
      <c r="I238" s="63"/>
      <c r="J238" s="63"/>
      <c r="K238" s="63"/>
    </row>
    <row r="239" spans="1:11" ht="15">
      <c r="A239" s="63"/>
      <c r="B239" s="63"/>
      <c r="C239" s="63"/>
      <c r="D239" s="63"/>
      <c r="E239" s="63"/>
      <c r="F239" s="63"/>
      <c r="G239" s="63"/>
      <c r="H239" s="63"/>
      <c r="I239" s="63"/>
      <c r="J239" s="63"/>
      <c r="K239" s="63"/>
    </row>
    <row r="240" spans="1:11" ht="15">
      <c r="A240" s="63"/>
      <c r="B240" s="63"/>
      <c r="C240" s="63"/>
      <c r="D240" s="63"/>
      <c r="E240" s="63"/>
      <c r="F240" s="63"/>
      <c r="G240" s="63"/>
      <c r="H240" s="63"/>
      <c r="I240" s="63"/>
      <c r="J240" s="63"/>
      <c r="K240" s="63"/>
    </row>
    <row r="241" spans="1:11" ht="15">
      <c r="A241" s="63"/>
      <c r="B241" s="63"/>
      <c r="C241" s="63"/>
      <c r="D241" s="63"/>
      <c r="E241" s="63"/>
      <c r="F241" s="63"/>
      <c r="G241" s="63"/>
      <c r="H241" s="63"/>
      <c r="I241" s="63"/>
      <c r="J241" s="63"/>
      <c r="K241" s="63"/>
    </row>
    <row r="242" spans="1:11" ht="15">
      <c r="A242" s="63"/>
      <c r="B242" s="63"/>
      <c r="C242" s="63"/>
      <c r="D242" s="63"/>
      <c r="E242" s="63"/>
      <c r="F242" s="63"/>
      <c r="G242" s="63"/>
      <c r="H242" s="63"/>
      <c r="I242" s="63"/>
      <c r="J242" s="63"/>
      <c r="K242" s="63"/>
    </row>
    <row r="243" spans="1:11" ht="15">
      <c r="A243" s="63"/>
      <c r="B243" s="63"/>
      <c r="C243" s="63"/>
      <c r="D243" s="63"/>
      <c r="E243" s="63"/>
      <c r="F243" s="63"/>
      <c r="G243" s="63"/>
      <c r="H243" s="63"/>
      <c r="I243" s="63"/>
      <c r="J243" s="63"/>
      <c r="K243" s="63"/>
    </row>
    <row r="244" spans="1:11" ht="15">
      <c r="A244" s="63"/>
      <c r="B244" s="63"/>
      <c r="C244" s="63"/>
      <c r="D244" s="63"/>
      <c r="E244" s="63"/>
      <c r="F244" s="63"/>
      <c r="G244" s="63"/>
      <c r="H244" s="63"/>
      <c r="I244" s="63"/>
      <c r="J244" s="63"/>
      <c r="K244" s="63"/>
    </row>
    <row r="245" spans="1:11" ht="15">
      <c r="A245" s="63"/>
      <c r="B245" s="63"/>
      <c r="C245" s="63"/>
      <c r="D245" s="63"/>
      <c r="E245" s="63"/>
      <c r="F245" s="63"/>
      <c r="G245" s="63"/>
      <c r="H245" s="63"/>
      <c r="I245" s="63"/>
      <c r="J245" s="63"/>
      <c r="K245" s="63"/>
    </row>
    <row r="246" spans="1:11" ht="15">
      <c r="A246" s="63"/>
      <c r="B246" s="63"/>
      <c r="C246" s="63"/>
      <c r="D246" s="63"/>
      <c r="E246" s="63"/>
      <c r="F246" s="63"/>
      <c r="G246" s="63"/>
      <c r="H246" s="63"/>
      <c r="I246" s="63"/>
      <c r="J246" s="63"/>
      <c r="K246" s="63"/>
    </row>
    <row r="247" spans="1:11" ht="15">
      <c r="A247" s="63"/>
      <c r="B247" s="63"/>
      <c r="C247" s="63"/>
      <c r="D247" s="63"/>
      <c r="E247" s="63"/>
      <c r="F247" s="63"/>
      <c r="G247" s="63"/>
      <c r="H247" s="63"/>
      <c r="I247" s="63"/>
      <c r="J247" s="63"/>
      <c r="K247" s="63"/>
    </row>
    <row r="248" spans="1:11" ht="15">
      <c r="A248" s="63"/>
      <c r="B248" s="63"/>
      <c r="C248" s="63"/>
      <c r="D248" s="63"/>
      <c r="E248" s="63"/>
      <c r="F248" s="63"/>
      <c r="G248" s="63"/>
      <c r="H248" s="63"/>
      <c r="I248" s="63"/>
      <c r="J248" s="63"/>
      <c r="K248" s="63"/>
    </row>
    <row r="249" spans="1:11" ht="15">
      <c r="A249" s="63"/>
      <c r="B249" s="63"/>
      <c r="C249" s="63"/>
      <c r="D249" s="63"/>
      <c r="E249" s="63"/>
      <c r="F249" s="63"/>
      <c r="G249" s="63"/>
      <c r="H249" s="63"/>
      <c r="I249" s="63"/>
      <c r="J249" s="63"/>
      <c r="K249" s="63"/>
    </row>
    <row r="250" spans="1:11" ht="15">
      <c r="A250" s="63"/>
      <c r="B250" s="63"/>
      <c r="C250" s="63"/>
      <c r="D250" s="63"/>
      <c r="E250" s="63"/>
      <c r="F250" s="63"/>
      <c r="G250" s="63"/>
      <c r="H250" s="63"/>
      <c r="I250" s="63"/>
      <c r="J250" s="63"/>
      <c r="K250" s="63"/>
    </row>
    <row r="251" spans="1:11" ht="15">
      <c r="A251" s="63"/>
      <c r="B251" s="63"/>
      <c r="C251" s="63"/>
      <c r="D251" s="63"/>
      <c r="E251" s="63"/>
      <c r="F251" s="63"/>
      <c r="G251" s="63"/>
      <c r="H251" s="63"/>
      <c r="I251" s="63"/>
      <c r="J251" s="63"/>
      <c r="K251" s="63"/>
    </row>
    <row r="252" spans="1:11" ht="15">
      <c r="A252" s="63"/>
      <c r="B252" s="63"/>
      <c r="C252" s="63"/>
      <c r="D252" s="63"/>
      <c r="E252" s="63"/>
      <c r="F252" s="63"/>
      <c r="G252" s="63"/>
      <c r="H252" s="63"/>
      <c r="I252" s="63"/>
      <c r="J252" s="63"/>
      <c r="K252" s="63"/>
    </row>
    <row r="253" spans="1:11" ht="15">
      <c r="A253" s="63"/>
      <c r="B253" s="63"/>
      <c r="C253" s="63"/>
      <c r="D253" s="63"/>
      <c r="E253" s="63"/>
      <c r="F253" s="63"/>
      <c r="G253" s="63"/>
      <c r="H253" s="63"/>
      <c r="I253" s="63"/>
      <c r="J253" s="63"/>
      <c r="K253" s="63"/>
    </row>
    <row r="254" spans="1:11" ht="15">
      <c r="A254" s="63"/>
      <c r="B254" s="63"/>
      <c r="C254" s="63"/>
      <c r="D254" s="63"/>
      <c r="E254" s="63"/>
      <c r="F254" s="63"/>
      <c r="G254" s="63"/>
      <c r="H254" s="63"/>
      <c r="I254" s="63"/>
      <c r="J254" s="63"/>
      <c r="K254" s="63"/>
    </row>
    <row r="255" spans="1:11" ht="15">
      <c r="A255" s="63"/>
      <c r="B255" s="63"/>
      <c r="C255" s="63"/>
      <c r="D255" s="63"/>
      <c r="E255" s="63"/>
      <c r="F255" s="63"/>
      <c r="G255" s="63"/>
      <c r="H255" s="63"/>
      <c r="I255" s="63"/>
      <c r="J255" s="63"/>
      <c r="K255" s="63"/>
    </row>
    <row r="256" spans="1:11" ht="15">
      <c r="A256" s="63"/>
      <c r="B256" s="63"/>
      <c r="C256" s="63"/>
      <c r="D256" s="63"/>
      <c r="E256" s="63"/>
      <c r="F256" s="63"/>
      <c r="G256" s="63"/>
      <c r="H256" s="63"/>
      <c r="I256" s="63"/>
      <c r="J256" s="63"/>
      <c r="K256" s="63"/>
    </row>
    <row r="257" spans="1:11" ht="15">
      <c r="A257" s="63"/>
      <c r="B257" s="63"/>
      <c r="C257" s="63"/>
      <c r="D257" s="63"/>
      <c r="E257" s="63"/>
      <c r="F257" s="63"/>
      <c r="G257" s="63"/>
      <c r="H257" s="63"/>
      <c r="I257" s="63"/>
      <c r="J257" s="63"/>
      <c r="K257" s="63"/>
    </row>
    <row r="258" spans="1:11" ht="15">
      <c r="A258" s="63"/>
      <c r="B258" s="63"/>
      <c r="C258" s="63"/>
      <c r="D258" s="63"/>
      <c r="E258" s="63"/>
      <c r="F258" s="63"/>
      <c r="G258" s="63"/>
      <c r="H258" s="63"/>
      <c r="I258" s="63"/>
      <c r="J258" s="63"/>
      <c r="K258" s="63"/>
    </row>
    <row r="259" spans="1:11" ht="15">
      <c r="A259" s="63"/>
      <c r="B259" s="63"/>
      <c r="C259" s="63"/>
      <c r="D259" s="63"/>
      <c r="E259" s="63"/>
      <c r="F259" s="63"/>
      <c r="G259" s="63"/>
      <c r="H259" s="63"/>
      <c r="I259" s="63"/>
      <c r="J259" s="63"/>
      <c r="K259" s="63"/>
    </row>
    <row r="260" spans="1:11" ht="15">
      <c r="A260" s="63"/>
      <c r="B260" s="63"/>
      <c r="C260" s="63"/>
      <c r="D260" s="63"/>
      <c r="E260" s="63"/>
      <c r="F260" s="63"/>
      <c r="G260" s="63"/>
      <c r="H260" s="63"/>
      <c r="I260" s="63"/>
      <c r="J260" s="63"/>
      <c r="K260" s="63"/>
    </row>
    <row r="261" spans="1:11" ht="15">
      <c r="A261" s="63"/>
      <c r="B261" s="63"/>
      <c r="C261" s="63"/>
      <c r="D261" s="63"/>
      <c r="E261" s="63"/>
      <c r="F261" s="63"/>
      <c r="G261" s="63"/>
      <c r="H261" s="63"/>
      <c r="I261" s="63"/>
      <c r="J261" s="63"/>
      <c r="K261" s="63"/>
    </row>
    <row r="262" spans="1:11" ht="15">
      <c r="A262" s="63"/>
      <c r="B262" s="63"/>
      <c r="C262" s="63"/>
      <c r="D262" s="63"/>
      <c r="E262" s="63"/>
      <c r="F262" s="63"/>
      <c r="G262" s="63"/>
      <c r="H262" s="63"/>
      <c r="I262" s="63"/>
      <c r="J262" s="63"/>
      <c r="K262" s="63"/>
    </row>
    <row r="263" spans="1:11" ht="15">
      <c r="A263" s="63"/>
      <c r="B263" s="63"/>
      <c r="C263" s="63"/>
      <c r="D263" s="63"/>
      <c r="E263" s="63"/>
      <c r="F263" s="63"/>
      <c r="G263" s="63"/>
      <c r="H263" s="63"/>
      <c r="I263" s="63"/>
      <c r="J263" s="63"/>
      <c r="K263" s="63"/>
    </row>
    <row r="264" spans="1:11" ht="15">
      <c r="A264" s="63"/>
      <c r="B264" s="63"/>
      <c r="C264" s="63"/>
      <c r="D264" s="63"/>
      <c r="E264" s="63"/>
      <c r="F264" s="63"/>
      <c r="G264" s="63"/>
      <c r="H264" s="63"/>
      <c r="I264" s="63"/>
      <c r="J264" s="63"/>
      <c r="K264" s="63"/>
    </row>
    <row r="265" spans="1:11" ht="15">
      <c r="A265" s="63"/>
      <c r="B265" s="63"/>
      <c r="C265" s="63"/>
      <c r="D265" s="63"/>
      <c r="E265" s="63"/>
      <c r="F265" s="63"/>
      <c r="G265" s="63"/>
      <c r="H265" s="63"/>
      <c r="I265" s="63"/>
      <c r="J265" s="63"/>
      <c r="K265" s="63"/>
    </row>
    <row r="266" spans="1:11" ht="15">
      <c r="A266" s="63"/>
      <c r="B266" s="63"/>
      <c r="C266" s="63"/>
      <c r="D266" s="63"/>
      <c r="E266" s="63"/>
      <c r="F266" s="63"/>
      <c r="G266" s="63"/>
      <c r="H266" s="63"/>
      <c r="I266" s="63"/>
      <c r="J266" s="63"/>
      <c r="K266" s="63"/>
    </row>
    <row r="267" spans="1:11" ht="15">
      <c r="A267" s="63"/>
      <c r="B267" s="63"/>
      <c r="C267" s="63"/>
      <c r="D267" s="63"/>
      <c r="E267" s="63"/>
      <c r="F267" s="63"/>
      <c r="G267" s="63"/>
      <c r="H267" s="63"/>
      <c r="I267" s="63"/>
      <c r="J267" s="63"/>
      <c r="K267" s="63"/>
    </row>
    <row r="268" spans="1:11" ht="15">
      <c r="A268" s="63"/>
      <c r="B268" s="63"/>
      <c r="C268" s="63"/>
      <c r="D268" s="63"/>
      <c r="E268" s="63"/>
      <c r="F268" s="63"/>
      <c r="G268" s="63"/>
      <c r="H268" s="63"/>
      <c r="I268" s="63"/>
      <c r="J268" s="63"/>
      <c r="K268" s="63"/>
    </row>
    <row r="269" spans="1:11" ht="15">
      <c r="A269" s="63"/>
      <c r="B269" s="63"/>
      <c r="C269" s="63"/>
      <c r="D269" s="63"/>
      <c r="E269" s="63"/>
      <c r="F269" s="63"/>
      <c r="G269" s="63"/>
      <c r="H269" s="63"/>
      <c r="I269" s="63"/>
      <c r="J269" s="63"/>
      <c r="K269" s="63"/>
    </row>
    <row r="270" spans="1:11" ht="15">
      <c r="A270" s="63"/>
      <c r="B270" s="63"/>
      <c r="C270" s="63"/>
      <c r="D270" s="63"/>
      <c r="E270" s="63"/>
      <c r="F270" s="63"/>
      <c r="G270" s="63"/>
      <c r="H270" s="63"/>
      <c r="I270" s="63"/>
      <c r="J270" s="63"/>
      <c r="K270" s="63"/>
    </row>
    <row r="271" spans="1:11" ht="15">
      <c r="A271" s="63"/>
      <c r="B271" s="63"/>
      <c r="C271" s="63"/>
      <c r="D271" s="63"/>
      <c r="E271" s="63"/>
      <c r="F271" s="63"/>
      <c r="G271" s="63"/>
      <c r="H271" s="63"/>
      <c r="I271" s="63"/>
      <c r="J271" s="63"/>
      <c r="K271" s="63"/>
    </row>
    <row r="272" spans="1:11" ht="15">
      <c r="A272" s="63"/>
      <c r="B272" s="63"/>
      <c r="C272" s="63"/>
      <c r="D272" s="63"/>
      <c r="E272" s="63"/>
      <c r="F272" s="63"/>
      <c r="G272" s="63"/>
      <c r="H272" s="63"/>
      <c r="I272" s="63"/>
      <c r="J272" s="63"/>
      <c r="K272" s="63"/>
    </row>
    <row r="273" spans="1:11" ht="15">
      <c r="A273" s="63"/>
      <c r="B273" s="63"/>
      <c r="C273" s="63"/>
      <c r="D273" s="63"/>
      <c r="E273" s="63"/>
      <c r="F273" s="63"/>
      <c r="G273" s="63"/>
      <c r="H273" s="63"/>
      <c r="I273" s="63"/>
      <c r="J273" s="63"/>
      <c r="K273" s="63"/>
    </row>
    <row r="274" spans="1:11" ht="15">
      <c r="A274" s="63"/>
      <c r="B274" s="63"/>
      <c r="C274" s="63"/>
      <c r="D274" s="63"/>
      <c r="E274" s="63"/>
      <c r="F274" s="63"/>
      <c r="G274" s="63"/>
      <c r="H274" s="63"/>
      <c r="I274" s="63"/>
      <c r="J274" s="63"/>
      <c r="K274" s="63"/>
    </row>
    <row r="275" spans="1:11" ht="15">
      <c r="A275" s="63"/>
      <c r="B275" s="63"/>
      <c r="C275" s="63"/>
      <c r="D275" s="63"/>
      <c r="E275" s="63"/>
      <c r="F275" s="63"/>
      <c r="G275" s="63"/>
      <c r="H275" s="63"/>
      <c r="I275" s="63"/>
      <c r="J275" s="63"/>
      <c r="K275" s="63"/>
    </row>
    <row r="276" spans="1:11" ht="15">
      <c r="A276" s="63"/>
      <c r="B276" s="63"/>
      <c r="C276" s="63"/>
      <c r="D276" s="63"/>
      <c r="E276" s="63"/>
      <c r="F276" s="63"/>
      <c r="G276" s="63"/>
      <c r="H276" s="63"/>
      <c r="I276" s="63"/>
      <c r="J276" s="63"/>
      <c r="K276" s="63"/>
    </row>
    <row r="277" spans="1:11" ht="15">
      <c r="A277" s="63"/>
      <c r="B277" s="63"/>
      <c r="C277" s="63"/>
      <c r="D277" s="63"/>
      <c r="E277" s="63"/>
      <c r="F277" s="63"/>
      <c r="G277" s="63"/>
      <c r="H277" s="63"/>
      <c r="I277" s="63"/>
      <c r="J277" s="63"/>
      <c r="K277" s="63"/>
    </row>
    <row r="278" spans="1:11" ht="15">
      <c r="A278" s="63"/>
      <c r="B278" s="63"/>
      <c r="C278" s="63"/>
      <c r="D278" s="63"/>
      <c r="E278" s="63"/>
      <c r="F278" s="63"/>
      <c r="G278" s="63"/>
      <c r="H278" s="63"/>
      <c r="I278" s="63"/>
      <c r="J278" s="63"/>
      <c r="K278" s="63"/>
    </row>
    <row r="279" spans="1:11" ht="15">
      <c r="A279" s="63"/>
      <c r="B279" s="63"/>
      <c r="C279" s="63"/>
      <c r="D279" s="63"/>
      <c r="E279" s="63"/>
      <c r="F279" s="63"/>
      <c r="G279" s="63"/>
      <c r="H279" s="63"/>
      <c r="I279" s="63"/>
      <c r="J279" s="63"/>
      <c r="K279" s="63"/>
    </row>
    <row r="280" spans="1:11" ht="15">
      <c r="A280" s="63"/>
      <c r="B280" s="63"/>
      <c r="C280" s="63"/>
      <c r="D280" s="63"/>
      <c r="E280" s="63"/>
      <c r="F280" s="63"/>
      <c r="G280" s="63"/>
      <c r="H280" s="63"/>
      <c r="I280" s="63"/>
      <c r="J280" s="63"/>
      <c r="K280" s="63"/>
    </row>
    <row r="281" spans="1:11" ht="15">
      <c r="A281" s="63"/>
      <c r="B281" s="63"/>
      <c r="C281" s="63"/>
      <c r="D281" s="63"/>
      <c r="E281" s="63"/>
      <c r="F281" s="63"/>
      <c r="G281" s="63"/>
      <c r="H281" s="63"/>
      <c r="I281" s="63"/>
      <c r="J281" s="63"/>
      <c r="K281" s="63"/>
    </row>
    <row r="282" spans="1:11" ht="15">
      <c r="A282" s="63"/>
      <c r="B282" s="63"/>
      <c r="C282" s="63"/>
      <c r="D282" s="63"/>
      <c r="E282" s="63"/>
      <c r="F282" s="63"/>
      <c r="G282" s="63"/>
      <c r="H282" s="63"/>
      <c r="I282" s="63"/>
      <c r="J282" s="63"/>
      <c r="K282" s="63"/>
    </row>
    <row r="283" spans="1:11" ht="15">
      <c r="A283" s="63"/>
      <c r="B283" s="63"/>
      <c r="C283" s="63"/>
      <c r="D283" s="63"/>
      <c r="E283" s="63"/>
      <c r="F283" s="63"/>
      <c r="G283" s="63"/>
      <c r="H283" s="63"/>
      <c r="I283" s="63"/>
      <c r="J283" s="63"/>
      <c r="K283" s="63"/>
    </row>
    <row r="284" spans="1:11" ht="15">
      <c r="A284" s="63"/>
      <c r="B284" s="63"/>
      <c r="C284" s="63"/>
      <c r="D284" s="63"/>
      <c r="E284" s="63"/>
      <c r="F284" s="63"/>
      <c r="G284" s="63"/>
      <c r="H284" s="63"/>
      <c r="I284" s="63"/>
      <c r="J284" s="63"/>
      <c r="K284" s="63"/>
    </row>
    <row r="285" spans="1:11" ht="15">
      <c r="A285" s="63"/>
      <c r="B285" s="63"/>
      <c r="C285" s="63"/>
      <c r="D285" s="63"/>
      <c r="E285" s="63"/>
      <c r="F285" s="63"/>
      <c r="G285" s="63"/>
      <c r="H285" s="63"/>
      <c r="I285" s="63"/>
      <c r="J285" s="63"/>
      <c r="K285" s="63"/>
    </row>
    <row r="286" spans="1:11" ht="15">
      <c r="A286" s="63"/>
      <c r="B286" s="63"/>
      <c r="C286" s="63"/>
      <c r="D286" s="63"/>
      <c r="E286" s="63"/>
      <c r="F286" s="63"/>
      <c r="G286" s="63"/>
      <c r="H286" s="63"/>
      <c r="I286" s="63"/>
      <c r="J286" s="63"/>
      <c r="K286" s="63"/>
    </row>
    <row r="287" spans="1:11" ht="15">
      <c r="A287" s="63"/>
      <c r="B287" s="63"/>
      <c r="C287" s="63"/>
      <c r="D287" s="63"/>
      <c r="E287" s="63"/>
      <c r="F287" s="63"/>
      <c r="G287" s="63"/>
      <c r="H287" s="63"/>
      <c r="I287" s="63"/>
      <c r="J287" s="63"/>
      <c r="K287" s="63"/>
    </row>
    <row r="288" spans="1:11" ht="15">
      <c r="A288" s="63"/>
      <c r="B288" s="63"/>
      <c r="C288" s="63"/>
      <c r="D288" s="63"/>
      <c r="E288" s="63"/>
      <c r="F288" s="63"/>
      <c r="G288" s="63"/>
      <c r="H288" s="63"/>
      <c r="I288" s="63"/>
      <c r="J288" s="63"/>
      <c r="K288" s="63"/>
    </row>
    <row r="289" spans="1:11" ht="15">
      <c r="A289" s="63"/>
      <c r="B289" s="63"/>
      <c r="C289" s="63"/>
      <c r="D289" s="63"/>
      <c r="E289" s="63"/>
      <c r="F289" s="63"/>
      <c r="G289" s="63"/>
      <c r="H289" s="63"/>
      <c r="I289" s="63"/>
      <c r="J289" s="63"/>
      <c r="K289" s="63"/>
    </row>
    <row r="290" spans="1:11" ht="15">
      <c r="A290" s="63"/>
      <c r="B290" s="63"/>
      <c r="C290" s="63"/>
      <c r="D290" s="63"/>
      <c r="E290" s="63"/>
      <c r="F290" s="63"/>
      <c r="G290" s="63"/>
      <c r="H290" s="63"/>
      <c r="I290" s="63"/>
      <c r="J290" s="63"/>
      <c r="K290" s="63"/>
    </row>
  </sheetData>
  <sheetProtection sheet="1" objects="1" scenarios="1" selectLockedCells="1" selectUnlockedCells="1"/>
  <mergeCells count="184">
    <mergeCell ref="AN9:AN10"/>
    <mergeCell ref="AN11:AN21"/>
    <mergeCell ref="AM12:AM21"/>
    <mergeCell ref="AD29:AD33"/>
    <mergeCell ref="AI29:AI33"/>
    <mergeCell ref="AO9:AO10"/>
    <mergeCell ref="AO11:AO21"/>
    <mergeCell ref="AF9:AF10"/>
    <mergeCell ref="AH9:AH10"/>
    <mergeCell ref="AI9:AI10"/>
    <mergeCell ref="AB6:AB9"/>
    <mergeCell ref="AC6:AC9"/>
    <mergeCell ref="AD6:AM8"/>
    <mergeCell ref="A2:J2"/>
    <mergeCell ref="AQ2:AT2"/>
    <mergeCell ref="A3:B3"/>
    <mergeCell ref="E3:J3"/>
    <mergeCell ref="AP3:AP28"/>
    <mergeCell ref="AQ3:AT4"/>
    <mergeCell ref="N9:N10"/>
    <mergeCell ref="T6:T10"/>
    <mergeCell ref="E6:E7"/>
    <mergeCell ref="F6:G6"/>
    <mergeCell ref="H6:H7"/>
    <mergeCell ref="I6:J7"/>
    <mergeCell ref="A9:F9"/>
    <mergeCell ref="G9:J9"/>
    <mergeCell ref="A8:B8"/>
    <mergeCell ref="I8:J8"/>
    <mergeCell ref="L9:L10"/>
    <mergeCell ref="AX3:AX28"/>
    <mergeCell ref="A4:B4"/>
    <mergeCell ref="E4:J4"/>
    <mergeCell ref="A5:B5"/>
    <mergeCell ref="C5:J5"/>
    <mergeCell ref="A6:B7"/>
    <mergeCell ref="C6:C7"/>
    <mergeCell ref="D6:D7"/>
    <mergeCell ref="V14:V15"/>
    <mergeCell ref="A15:D15"/>
    <mergeCell ref="G15:H15"/>
    <mergeCell ref="I15:J15"/>
    <mergeCell ref="I13:J13"/>
    <mergeCell ref="A14:D14"/>
    <mergeCell ref="E14:F14"/>
    <mergeCell ref="G14:H14"/>
    <mergeCell ref="Y6:Y10"/>
    <mergeCell ref="Z6:Z10"/>
    <mergeCell ref="U6:V10"/>
    <mergeCell ref="AG9:AG10"/>
    <mergeCell ref="M9:M10"/>
    <mergeCell ref="AA6:AA10"/>
    <mergeCell ref="AD9:AD10"/>
    <mergeCell ref="AE9:AE10"/>
    <mergeCell ref="O9:O10"/>
    <mergeCell ref="P9:P10"/>
    <mergeCell ref="AJ9:AJ10"/>
    <mergeCell ref="AK9:AK10"/>
    <mergeCell ref="AL9:AL10"/>
    <mergeCell ref="AM9:AM10"/>
    <mergeCell ref="A10:D10"/>
    <mergeCell ref="E10:F10"/>
    <mergeCell ref="G10:H10"/>
    <mergeCell ref="I10:J10"/>
    <mergeCell ref="R9:R10"/>
    <mergeCell ref="W6:X10"/>
    <mergeCell ref="A11:D11"/>
    <mergeCell ref="E11:F11"/>
    <mergeCell ref="G11:H11"/>
    <mergeCell ref="I11:J11"/>
    <mergeCell ref="V11:V12"/>
    <mergeCell ref="A16:D16"/>
    <mergeCell ref="E16:F16"/>
    <mergeCell ref="G16:H16"/>
    <mergeCell ref="I16:J16"/>
    <mergeCell ref="E15:F15"/>
    <mergeCell ref="A17:D17"/>
    <mergeCell ref="E17:F17"/>
    <mergeCell ref="G17:H17"/>
    <mergeCell ref="I17:J17"/>
    <mergeCell ref="AG11:AG21"/>
    <mergeCell ref="AH11:AH21"/>
    <mergeCell ref="V17:V21"/>
    <mergeCell ref="A18:D18"/>
    <mergeCell ref="E18:F18"/>
    <mergeCell ref="G18:H18"/>
    <mergeCell ref="AI11:AI21"/>
    <mergeCell ref="AJ11:AJ21"/>
    <mergeCell ref="AK11:AK21"/>
    <mergeCell ref="W11:W21"/>
    <mergeCell ref="X11:X21"/>
    <mergeCell ref="Z11:Z21"/>
    <mergeCell ref="AD11:AD21"/>
    <mergeCell ref="AE11:AE21"/>
    <mergeCell ref="AB19:AB22"/>
    <mergeCell ref="AC19:AC22"/>
    <mergeCell ref="AL11:AL21"/>
    <mergeCell ref="A12:D12"/>
    <mergeCell ref="E12:F12"/>
    <mergeCell ref="G12:H12"/>
    <mergeCell ref="I12:J12"/>
    <mergeCell ref="AB12:AB16"/>
    <mergeCell ref="A13:D13"/>
    <mergeCell ref="E13:F13"/>
    <mergeCell ref="G13:H13"/>
    <mergeCell ref="AF11:AF21"/>
    <mergeCell ref="I18:J18"/>
    <mergeCell ref="A19:D19"/>
    <mergeCell ref="E19:F19"/>
    <mergeCell ref="G19:H19"/>
    <mergeCell ref="I19:J19"/>
    <mergeCell ref="A20:D20"/>
    <mergeCell ref="A26:B26"/>
    <mergeCell ref="C26:D26"/>
    <mergeCell ref="I14:J14"/>
    <mergeCell ref="E20:F20"/>
    <mergeCell ref="G20:H20"/>
    <mergeCell ref="I20:J20"/>
    <mergeCell ref="A21:D21"/>
    <mergeCell ref="E21:F21"/>
    <mergeCell ref="G21:H21"/>
    <mergeCell ref="I21:J21"/>
    <mergeCell ref="A22:D22"/>
    <mergeCell ref="E22:F22"/>
    <mergeCell ref="G22:H22"/>
    <mergeCell ref="I22:J22"/>
    <mergeCell ref="Y22:Z22"/>
    <mergeCell ref="AD22:AE22"/>
    <mergeCell ref="AJ23:AJ28"/>
    <mergeCell ref="AK23:AK28"/>
    <mergeCell ref="AF22:AG22"/>
    <mergeCell ref="A23:B23"/>
    <mergeCell ref="C23:D23"/>
    <mergeCell ref="E23:F23"/>
    <mergeCell ref="G23:H23"/>
    <mergeCell ref="I23:J23"/>
    <mergeCell ref="V23:V28"/>
    <mergeCell ref="W23:W28"/>
    <mergeCell ref="E26:F26"/>
    <mergeCell ref="G26:H26"/>
    <mergeCell ref="I26:J26"/>
    <mergeCell ref="AB24:AB26"/>
    <mergeCell ref="AC24:AC26"/>
    <mergeCell ref="AB27:AB28"/>
    <mergeCell ref="AC27:AC28"/>
    <mergeCell ref="X23:X28"/>
    <mergeCell ref="Z23:Z28"/>
    <mergeCell ref="G25:H25"/>
    <mergeCell ref="A24:B24"/>
    <mergeCell ref="C24:D24"/>
    <mergeCell ref="E24:F24"/>
    <mergeCell ref="G24:H24"/>
    <mergeCell ref="I24:J24"/>
    <mergeCell ref="A25:B25"/>
    <mergeCell ref="C25:D25"/>
    <mergeCell ref="E25:F25"/>
    <mergeCell ref="I25:J25"/>
    <mergeCell ref="I27:J27"/>
    <mergeCell ref="AQ27:AT28"/>
    <mergeCell ref="AU3:AU28"/>
    <mergeCell ref="AW3:AW4"/>
    <mergeCell ref="AL23:AL28"/>
    <mergeCell ref="AM23:AM28"/>
    <mergeCell ref="AD23:AE28"/>
    <mergeCell ref="AF23:AG28"/>
    <mergeCell ref="AH23:AH28"/>
    <mergeCell ref="AI23:AI28"/>
    <mergeCell ref="AW27:AW28"/>
    <mergeCell ref="A28:B28"/>
    <mergeCell ref="C28:D28"/>
    <mergeCell ref="E28:F28"/>
    <mergeCell ref="G28:H28"/>
    <mergeCell ref="I28:J28"/>
    <mergeCell ref="A27:B27"/>
    <mergeCell ref="C27:D27"/>
    <mergeCell ref="E27:F27"/>
    <mergeCell ref="G27:H27"/>
    <mergeCell ref="AP34:AU35"/>
    <mergeCell ref="AP29:AP30"/>
    <mergeCell ref="AQ29:AT29"/>
    <mergeCell ref="AU29:AU30"/>
    <mergeCell ref="AQ30:AT31"/>
    <mergeCell ref="AP31:AP32"/>
    <mergeCell ref="AU31:AU32"/>
  </mergeCells>
  <conditionalFormatting sqref="AQ7:AT8 AQ19:AT20 AQ23:AT24">
    <cfRule type="expression" priority="13" dxfId="5">
      <formula>$H$8=5</formula>
    </cfRule>
  </conditionalFormatting>
  <conditionalFormatting sqref="AQ11:AT12">
    <cfRule type="expression" priority="11" dxfId="5">
      <formula>$H$8=5</formula>
    </cfRule>
    <cfRule type="expression" priority="12" dxfId="10">
      <formula>$H$8=5</formula>
    </cfRule>
  </conditionalFormatting>
  <conditionalFormatting sqref="AQ15:AT16">
    <cfRule type="expression" priority="6" dxfId="5">
      <formula>$H$8=1</formula>
    </cfRule>
    <cfRule type="expression" priority="10" dxfId="5">
      <formula>$H$8=5</formula>
    </cfRule>
  </conditionalFormatting>
  <conditionalFormatting sqref="AQ8:AT9 AQ13:AT14 AQ18:AT19 AQ22:AT23">
    <cfRule type="expression" priority="9" dxfId="5">
      <formula>$H$8=4</formula>
    </cfRule>
  </conditionalFormatting>
  <conditionalFormatting sqref="AQ9:AT10 AQ15:AT16 AQ21:AT22">
    <cfRule type="expression" priority="8" dxfId="5">
      <formula>$H$8=3</formula>
    </cfRule>
  </conditionalFormatting>
  <conditionalFormatting sqref="AQ11:AT12 AQ19:AT20">
    <cfRule type="expression" priority="7" dxfId="5">
      <formula>$H$8=2</formula>
    </cfRule>
  </conditionalFormatting>
  <conditionalFormatting sqref="AQ17:AT17 AQ15:AT15">
    <cfRule type="expression" priority="5" dxfId="130">
      <formula>$H$8=1</formula>
    </cfRule>
  </conditionalFormatting>
  <conditionalFormatting sqref="AQ11:AT11 AQ13:AT13 AQ19:AT19 AQ21:AT21">
    <cfRule type="expression" priority="4" dxfId="130">
      <formula>$H$8=2</formula>
    </cfRule>
  </conditionalFormatting>
  <conditionalFormatting sqref="AQ9:AT9 AQ11:AT11 AQ15:AT15 AQ17:AT17 AQ21:AT21 AQ23:AT23">
    <cfRule type="expression" priority="3" dxfId="130">
      <formula>$H$8=3</formula>
    </cfRule>
  </conditionalFormatting>
  <conditionalFormatting sqref="AQ8:AT8 AQ10:AT10 AQ13:AT13 AQ15:AT15 AQ18:AT18 AQ20:AT20 AQ22:AT22 AQ24:AT24">
    <cfRule type="expression" priority="2" dxfId="130">
      <formula>$H$8=4</formula>
    </cfRule>
  </conditionalFormatting>
  <conditionalFormatting sqref="AQ7:AT7 AQ9:AT9 AQ11:AT11 AQ13:AT13 AQ15:AT15 AQ17:AT17 AQ19:AT19 AQ21:AT21 AQ23:AT23 AQ25:AT25">
    <cfRule type="expression" priority="1" dxfId="0">
      <formula>$H$8=5</formula>
    </cfRule>
  </conditionalFormatting>
  <dataValidations count="11">
    <dataValidation allowBlank="1" showInputMessage="1" showErrorMessage="1" prompt="Выбирите цвет материала" sqref="C5"/>
    <dataValidation allowBlank="1" showInputMessage="1" showErrorMessage="1" prompt="Выбирите материал наполнения" sqref="I8"/>
    <dataValidation type="whole" showInputMessage="1" showErrorMessage="1" prompt="Добустимые значения:     0, 1, 2, 3, 4, 5." errorTitle="Не допостимое значение" error="Введенное значение не соответствует диапазону: 0, 1, 2, 3, 4, 5." sqref="H8">
      <formula1>0</formula1>
      <formula2>5</formula2>
    </dataValidation>
    <dataValidation allowBlank="1" showInputMessage="1" showErrorMessage="1" promptTitle="Внимание ! ! !" prompt="Номер заказа заполняется при оформлении заказа в магазине." sqref="C3"/>
    <dataValidation allowBlank="1" showInputMessage="1" showErrorMessage="1" prompt="Укажите ваши Ф.И.О. в именительном падеже" sqref="E3"/>
    <dataValidation allowBlank="1" showInputMessage="1" showErrorMessage="1" prompt="Укажите ваш контактный телефон" sqref="E4:K4"/>
    <dataValidation errorStyle="information" type="whole" allowBlank="1" showInputMessage="1" showErrorMessage="1" prompt="ШИРИНА&#10;Минимальное значение: 296&#10;Максимальное значение: 2800" error="Минимальное значение: 296&#10;Максимальное значение: 2800&#10;&#10;Фасады, без наполнения,чей размер менее 296 мм расчитываются ниже! ! !&#10;Фасады размер которых превышает 2800 мм НЕ  ИЗГОТАВЛИВАЕМ ! ! !" sqref="D8">
      <formula1>296</formula1>
      <formula2>2800</formula2>
    </dataValidation>
    <dataValidation errorStyle="information" type="whole" allowBlank="1" showInputMessage="1" showErrorMessage="1" prompt="ДЛИНА&#10;Минимальное значение: 296&#10;Максимальное значение: 2800" errorTitle="Внимание ! ! !" error="Минимальное значение: 296&#10;Максимальное значение: 2800&#10;&#10;Фасады, без наполнения,чей размер менее 296 мм расчитываются ниже! ! !&#10;Фасады размер которых превышает 2800 мм НЕ  ИЗГОТАВЛИВАЕМ ! ! !" sqref="C8">
      <formula1>296</formula1>
      <formula2>2800</formula2>
    </dataValidation>
    <dataValidation allowBlank="1" showInputMessage="1" showErrorMessage="1" prompt="Количество фасадов" sqref="E8"/>
    <dataValidation allowBlank="1" showInputMessage="1" showErrorMessage="1" prompt="Количество петель по длине:&#10;По умолчанию - 100 мм от крайней верхней и нижней точки фасада&#10;НО НЕ МЕНЕЕ 100 мм от крайний верхней и нижний точки фасада ! ! !" sqref="F8"/>
    <dataValidation allowBlank="1" showInputMessage="1" showErrorMessage="1" prompt="Количество петель по ширине:&#10;По умолчанию - 100 мм от крайней верхней и нижней точки фасада&#10;НО НЕ МЕНЕЕ 100 мм от крайний верхней и нижний точки фасада ! ! !" sqref="G8"/>
  </dataValidation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2"/>
  <dimension ref="A1:AZ290"/>
  <sheetViews>
    <sheetView zoomScale="55" zoomScaleNormal="55" zoomScalePageLayoutView="0" workbookViewId="0" topLeftCell="A1">
      <selection activeCell="Y23" sqref="Y23"/>
    </sheetView>
  </sheetViews>
  <sheetFormatPr defaultColWidth="9.140625" defaultRowHeight="15"/>
  <cols>
    <col min="1" max="2" width="5.7109375" style="1" customWidth="1"/>
    <col min="3" max="3" width="14.00390625" style="1" customWidth="1"/>
    <col min="4" max="8" width="10.7109375" style="1" customWidth="1"/>
    <col min="9" max="11" width="9.7109375" style="1" customWidth="1"/>
    <col min="12" max="12" width="35.8515625" style="1" customWidth="1"/>
    <col min="13" max="13" width="36.00390625" style="1" customWidth="1"/>
    <col min="14" max="14" width="44.57421875" style="1" customWidth="1"/>
    <col min="15" max="15" width="34.421875" style="1" customWidth="1"/>
    <col min="16" max="18" width="14.8515625" style="1" customWidth="1"/>
    <col min="19" max="19" width="12.140625" style="1" customWidth="1"/>
    <col min="20" max="20" width="20.140625" style="1" customWidth="1"/>
    <col min="21" max="24" width="21.421875" style="1" customWidth="1"/>
    <col min="25" max="26" width="20.421875" style="1" customWidth="1"/>
    <col min="27" max="27" width="26.00390625" style="1" customWidth="1"/>
    <col min="28" max="28" width="21.140625" style="1" customWidth="1"/>
    <col min="29" max="29" width="17.140625" style="1" customWidth="1"/>
    <col min="30" max="30" width="21.00390625" style="1" customWidth="1"/>
    <col min="31" max="31" width="20.7109375" style="1" customWidth="1"/>
    <col min="32" max="33" width="17.140625" style="1" customWidth="1"/>
    <col min="34" max="34" width="26.421875" style="1" customWidth="1"/>
    <col min="35" max="35" width="18.421875" style="1" customWidth="1"/>
    <col min="36" max="36" width="25.8515625" style="1" customWidth="1"/>
    <col min="37" max="37" width="18.421875" style="1" customWidth="1"/>
    <col min="38" max="38" width="42.57421875" style="1" customWidth="1"/>
    <col min="39" max="39" width="34.7109375" style="1" customWidth="1"/>
    <col min="40" max="40" width="12.140625" style="1" customWidth="1"/>
    <col min="41" max="41" width="33.421875" style="1" customWidth="1"/>
    <col min="42" max="42" width="9.7109375" style="1" customWidth="1"/>
    <col min="43" max="46" width="9.140625" style="1" customWidth="1"/>
    <col min="47" max="47" width="9.7109375" style="1" customWidth="1"/>
    <col min="48" max="48" width="4.28125" style="1" customWidth="1"/>
    <col min="49" max="49" width="14.57421875" style="1" customWidth="1"/>
    <col min="50" max="50" width="15.57421875" style="1" customWidth="1"/>
    <col min="51" max="51" width="9.140625" style="1" hidden="1" customWidth="1"/>
    <col min="52" max="53" width="0" style="1" hidden="1" customWidth="1"/>
    <col min="54" max="16384" width="9.140625" style="1" customWidth="1"/>
  </cols>
  <sheetData>
    <row r="1" spans="1:11" ht="6" customHeight="1" thickBo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46" ht="64.5" customHeight="1" thickBot="1">
      <c r="A2" s="270" t="s">
        <v>135</v>
      </c>
      <c r="B2" s="270"/>
      <c r="C2" s="270"/>
      <c r="D2" s="270"/>
      <c r="E2" s="270"/>
      <c r="F2" s="270"/>
      <c r="G2" s="270"/>
      <c r="H2" s="270"/>
      <c r="I2" s="270"/>
      <c r="J2" s="270"/>
      <c r="K2" s="31"/>
      <c r="L2" s="31"/>
      <c r="M2" s="31"/>
      <c r="N2" s="31"/>
      <c r="O2" s="31"/>
      <c r="P2" s="31"/>
      <c r="Q2" s="31"/>
      <c r="R2" s="31"/>
      <c r="S2" s="31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Q2" s="239"/>
      <c r="AR2" s="239"/>
      <c r="AS2" s="239"/>
      <c r="AT2" s="239"/>
    </row>
    <row r="3" spans="1:50" ht="22.5" customHeight="1" thickBot="1">
      <c r="A3" s="266" t="s">
        <v>45</v>
      </c>
      <c r="B3" s="266"/>
      <c r="C3" s="28">
        <f>'БЛАНК ЗАКАЗА'!C3</f>
        <v>0</v>
      </c>
      <c r="D3" s="28" t="s">
        <v>0</v>
      </c>
      <c r="E3" s="266">
        <f>'БЛАНК ЗАКАЗА'!E3:J3</f>
        <v>0</v>
      </c>
      <c r="F3" s="266"/>
      <c r="G3" s="266"/>
      <c r="H3" s="266"/>
      <c r="I3" s="266"/>
      <c r="J3" s="266"/>
      <c r="K3" s="31"/>
      <c r="L3" s="31"/>
      <c r="M3" s="31"/>
      <c r="N3" s="31"/>
      <c r="O3" s="31"/>
      <c r="P3" s="31"/>
      <c r="Q3" s="31"/>
      <c r="R3" s="31"/>
      <c r="S3" s="31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P3" s="284"/>
      <c r="AQ3" s="288"/>
      <c r="AR3" s="288"/>
      <c r="AS3" s="288"/>
      <c r="AT3" s="289"/>
      <c r="AU3" s="287"/>
      <c r="AV3" s="33"/>
      <c r="AW3" s="259">
        <v>100</v>
      </c>
      <c r="AX3" s="279">
        <f>C8</f>
        <v>0</v>
      </c>
    </row>
    <row r="4" spans="1:50" ht="22.5" customHeight="1" thickBot="1">
      <c r="A4" s="266" t="s">
        <v>46</v>
      </c>
      <c r="B4" s="266"/>
      <c r="C4" s="15">
        <f>'БЛАНК ЗАКАЗА'!C4</f>
        <v>0</v>
      </c>
      <c r="D4" s="28" t="s">
        <v>1</v>
      </c>
      <c r="E4" s="266">
        <f>'БЛАНК ЗАКАЗА'!E4:J4</f>
        <v>0</v>
      </c>
      <c r="F4" s="266"/>
      <c r="G4" s="266"/>
      <c r="H4" s="266"/>
      <c r="I4" s="266"/>
      <c r="J4" s="266"/>
      <c r="K4" s="31"/>
      <c r="L4" s="31"/>
      <c r="M4" s="31"/>
      <c r="N4" s="31"/>
      <c r="O4" s="31"/>
      <c r="P4" s="31"/>
      <c r="Q4" s="31"/>
      <c r="R4" s="31"/>
      <c r="S4" s="31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P4" s="285"/>
      <c r="AQ4" s="290"/>
      <c r="AR4" s="290"/>
      <c r="AS4" s="290"/>
      <c r="AT4" s="291"/>
      <c r="AU4" s="287"/>
      <c r="AV4" s="34"/>
      <c r="AW4" s="260"/>
      <c r="AX4" s="280"/>
    </row>
    <row r="5" spans="1:50" ht="22.5" customHeight="1" thickBot="1">
      <c r="A5" s="266" t="s">
        <v>47</v>
      </c>
      <c r="B5" s="266"/>
      <c r="C5" s="266" t="str">
        <f>'БЛАНК ЗАКАЗА'!C5:J5</f>
        <v>ЛДСП Дуб Гладстоун серо-бежевый</v>
      </c>
      <c r="D5" s="266"/>
      <c r="E5" s="266"/>
      <c r="F5" s="266"/>
      <c r="G5" s="266"/>
      <c r="H5" s="266"/>
      <c r="I5" s="266"/>
      <c r="J5" s="266"/>
      <c r="K5" s="31"/>
      <c r="L5" s="31"/>
      <c r="M5" s="31"/>
      <c r="N5" s="31"/>
      <c r="O5" s="31"/>
      <c r="P5" s="31"/>
      <c r="Q5" s="31"/>
      <c r="R5" s="31"/>
      <c r="S5" s="31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P5" s="285"/>
      <c r="AQ5" s="35"/>
      <c r="AR5" s="35"/>
      <c r="AS5" s="35"/>
      <c r="AT5" s="35"/>
      <c r="AU5" s="287"/>
      <c r="AV5" s="36"/>
      <c r="AW5" s="37"/>
      <c r="AX5" s="281"/>
    </row>
    <row r="6" spans="1:51" ht="22.5" customHeight="1" thickBot="1">
      <c r="A6" s="266" t="s">
        <v>2</v>
      </c>
      <c r="B6" s="266"/>
      <c r="C6" s="270" t="s">
        <v>97</v>
      </c>
      <c r="D6" s="270" t="s">
        <v>100</v>
      </c>
      <c r="E6" s="270" t="s">
        <v>9</v>
      </c>
      <c r="F6" s="270" t="s">
        <v>20</v>
      </c>
      <c r="G6" s="270"/>
      <c r="H6" s="219" t="s">
        <v>101</v>
      </c>
      <c r="I6" s="270" t="s">
        <v>35</v>
      </c>
      <c r="J6" s="270"/>
      <c r="K6" s="31"/>
      <c r="L6" s="31"/>
      <c r="M6" s="31"/>
      <c r="N6" s="31"/>
      <c r="O6" s="31"/>
      <c r="P6" s="31"/>
      <c r="Q6" s="31"/>
      <c r="R6" s="31"/>
      <c r="S6" s="31"/>
      <c r="T6" s="247" t="s">
        <v>74</v>
      </c>
      <c r="U6" s="303" t="s">
        <v>75</v>
      </c>
      <c r="V6" s="304"/>
      <c r="W6" s="233" t="s">
        <v>80</v>
      </c>
      <c r="X6" s="234"/>
      <c r="Y6" s="232" t="s">
        <v>76</v>
      </c>
      <c r="Z6" s="240" t="s">
        <v>82</v>
      </c>
      <c r="AA6" s="261" t="s">
        <v>83</v>
      </c>
      <c r="AB6" s="295" t="s">
        <v>26</v>
      </c>
      <c r="AC6" s="296" t="s">
        <v>27</v>
      </c>
      <c r="AD6" s="294" t="s">
        <v>30</v>
      </c>
      <c r="AE6" s="294"/>
      <c r="AF6" s="294"/>
      <c r="AG6" s="294"/>
      <c r="AH6" s="294"/>
      <c r="AI6" s="294"/>
      <c r="AJ6" s="294"/>
      <c r="AK6" s="294"/>
      <c r="AL6" s="294"/>
      <c r="AM6" s="294"/>
      <c r="AN6" s="38"/>
      <c r="AP6" s="285"/>
      <c r="AQ6" s="35"/>
      <c r="AR6" s="35"/>
      <c r="AS6" s="35"/>
      <c r="AT6" s="35"/>
      <c r="AU6" s="287"/>
      <c r="AV6" s="36"/>
      <c r="AW6" s="37"/>
      <c r="AX6" s="281"/>
      <c r="AY6" s="39"/>
    </row>
    <row r="7" spans="1:51" ht="22.5" customHeight="1" thickBot="1">
      <c r="A7" s="266"/>
      <c r="B7" s="266"/>
      <c r="C7" s="270"/>
      <c r="D7" s="270"/>
      <c r="E7" s="270"/>
      <c r="F7" s="29" t="s">
        <v>58</v>
      </c>
      <c r="G7" s="30" t="s">
        <v>8</v>
      </c>
      <c r="H7" s="219"/>
      <c r="I7" s="270"/>
      <c r="J7" s="270"/>
      <c r="K7" s="31"/>
      <c r="L7" s="31">
        <f>IF(G11=0,0,G11+10)</f>
        <v>0</v>
      </c>
      <c r="M7" s="31"/>
      <c r="N7" s="31"/>
      <c r="O7" s="31"/>
      <c r="P7" s="31"/>
      <c r="Q7" s="31"/>
      <c r="R7" s="31"/>
      <c r="S7" s="31"/>
      <c r="T7" s="248"/>
      <c r="U7" s="305"/>
      <c r="V7" s="306"/>
      <c r="W7" s="235"/>
      <c r="X7" s="236"/>
      <c r="Y7" s="232"/>
      <c r="Z7" s="241"/>
      <c r="AA7" s="262"/>
      <c r="AB7" s="295"/>
      <c r="AC7" s="296"/>
      <c r="AD7" s="294"/>
      <c r="AE7" s="294"/>
      <c r="AF7" s="294"/>
      <c r="AG7" s="294"/>
      <c r="AH7" s="294"/>
      <c r="AI7" s="294"/>
      <c r="AJ7" s="294"/>
      <c r="AK7" s="294"/>
      <c r="AL7" s="294"/>
      <c r="AM7" s="294"/>
      <c r="AN7" s="38"/>
      <c r="AO7" s="40"/>
      <c r="AP7" s="285"/>
      <c r="AQ7" s="35"/>
      <c r="AR7" s="35"/>
      <c r="AS7" s="35"/>
      <c r="AT7" s="35"/>
      <c r="AU7" s="287"/>
      <c r="AV7" s="41"/>
      <c r="AW7" s="42"/>
      <c r="AX7" s="281"/>
      <c r="AY7" s="39"/>
    </row>
    <row r="8" spans="1:50" ht="22.5" customHeight="1" thickBot="1">
      <c r="A8" s="266">
        <v>9</v>
      </c>
      <c r="B8" s="266"/>
      <c r="C8" s="28">
        <f>'БЛАНК ЗАКАЗА'!C16</f>
        <v>0</v>
      </c>
      <c r="D8" s="28">
        <f>'БЛАНК ЗАКАЗА'!D16</f>
        <v>0</v>
      </c>
      <c r="E8" s="28">
        <f>'БЛАНК ЗАКАЗА'!E16</f>
        <v>0</v>
      </c>
      <c r="F8" s="28">
        <f>'БЛАНК ЗАКАЗА'!F16</f>
        <v>0</v>
      </c>
      <c r="G8" s="28">
        <f>'БЛАНК ЗАКАЗА'!G16</f>
        <v>0</v>
      </c>
      <c r="H8" s="28">
        <f>'БЛАНК ЗАКАЗА'!H16</f>
        <v>0</v>
      </c>
      <c r="I8" s="266" t="str">
        <f>'БЛАНК ЗАКАЗА'!I16:J16</f>
        <v>ДСП 8 мм</v>
      </c>
      <c r="J8" s="266"/>
      <c r="K8" s="31"/>
      <c r="L8" s="31">
        <f>IF(I12=0,0,I12+5)</f>
        <v>0</v>
      </c>
      <c r="M8" s="31">
        <f>IF(G14=0,0,G14+5)</f>
        <v>0</v>
      </c>
      <c r="N8" s="31"/>
      <c r="O8" s="31"/>
      <c r="P8" s="31"/>
      <c r="Q8" s="31"/>
      <c r="R8" s="31"/>
      <c r="S8" s="31"/>
      <c r="T8" s="248"/>
      <c r="U8" s="305"/>
      <c r="V8" s="306"/>
      <c r="W8" s="235"/>
      <c r="X8" s="236"/>
      <c r="Y8" s="232"/>
      <c r="Z8" s="241"/>
      <c r="AA8" s="262"/>
      <c r="AB8" s="295"/>
      <c r="AC8" s="296"/>
      <c r="AD8" s="294"/>
      <c r="AE8" s="294"/>
      <c r="AF8" s="294"/>
      <c r="AG8" s="294"/>
      <c r="AH8" s="294"/>
      <c r="AI8" s="294"/>
      <c r="AJ8" s="294"/>
      <c r="AK8" s="294"/>
      <c r="AL8" s="294"/>
      <c r="AM8" s="294"/>
      <c r="AN8" s="32"/>
      <c r="AO8" s="43"/>
      <c r="AP8" s="285"/>
      <c r="AQ8" s="35"/>
      <c r="AR8" s="35"/>
      <c r="AS8" s="35"/>
      <c r="AT8" s="35"/>
      <c r="AU8" s="287"/>
      <c r="AV8" s="41"/>
      <c r="AW8" s="42"/>
      <c r="AX8" s="281"/>
    </row>
    <row r="9" spans="1:50" ht="22.5" customHeight="1" thickBot="1">
      <c r="A9" s="256" t="s">
        <v>66</v>
      </c>
      <c r="B9" s="258"/>
      <c r="C9" s="258"/>
      <c r="D9" s="258"/>
      <c r="E9" s="258"/>
      <c r="F9" s="258"/>
      <c r="G9" s="267" t="s">
        <v>67</v>
      </c>
      <c r="H9" s="267"/>
      <c r="I9" s="267"/>
      <c r="J9" s="267"/>
      <c r="K9" s="31"/>
      <c r="L9" s="253" t="s">
        <v>107</v>
      </c>
      <c r="M9" s="253" t="s">
        <v>108</v>
      </c>
      <c r="N9" s="253" t="s">
        <v>109</v>
      </c>
      <c r="O9" s="253" t="s">
        <v>110</v>
      </c>
      <c r="P9" s="254" t="s">
        <v>111</v>
      </c>
      <c r="R9" s="254" t="s">
        <v>112</v>
      </c>
      <c r="S9" s="31"/>
      <c r="T9" s="248"/>
      <c r="U9" s="305"/>
      <c r="V9" s="306"/>
      <c r="W9" s="235"/>
      <c r="X9" s="236"/>
      <c r="Y9" s="232"/>
      <c r="Z9" s="241"/>
      <c r="AA9" s="262"/>
      <c r="AB9" s="295"/>
      <c r="AC9" s="296"/>
      <c r="AD9" s="231" t="s">
        <v>78</v>
      </c>
      <c r="AE9" s="231" t="s">
        <v>165</v>
      </c>
      <c r="AF9" s="231" t="s">
        <v>13</v>
      </c>
      <c r="AG9" s="231" t="s">
        <v>14</v>
      </c>
      <c r="AH9" s="231" t="s">
        <v>16</v>
      </c>
      <c r="AI9" s="231" t="s">
        <v>31</v>
      </c>
      <c r="AJ9" s="231" t="s">
        <v>18</v>
      </c>
      <c r="AK9" s="231" t="s">
        <v>32</v>
      </c>
      <c r="AL9" s="231" t="s">
        <v>33</v>
      </c>
      <c r="AM9" s="231" t="s">
        <v>77</v>
      </c>
      <c r="AN9" s="243" t="s">
        <v>164</v>
      </c>
      <c r="AO9" s="321" t="s">
        <v>166</v>
      </c>
      <c r="AP9" s="285"/>
      <c r="AQ9" s="35"/>
      <c r="AR9" s="35"/>
      <c r="AS9" s="35"/>
      <c r="AT9" s="35"/>
      <c r="AU9" s="287"/>
      <c r="AV9" s="36"/>
      <c r="AW9" s="37"/>
      <c r="AX9" s="281"/>
    </row>
    <row r="10" spans="1:50" ht="22.5" customHeight="1" thickBot="1">
      <c r="A10" s="256"/>
      <c r="B10" s="258"/>
      <c r="C10" s="258"/>
      <c r="D10" s="257"/>
      <c r="E10" s="256" t="s">
        <v>65</v>
      </c>
      <c r="F10" s="258"/>
      <c r="G10" s="265" t="s">
        <v>97</v>
      </c>
      <c r="H10" s="265"/>
      <c r="I10" s="265" t="s">
        <v>98</v>
      </c>
      <c r="J10" s="265"/>
      <c r="K10" s="31"/>
      <c r="L10" s="253"/>
      <c r="M10" s="253"/>
      <c r="N10" s="253"/>
      <c r="O10" s="253"/>
      <c r="P10" s="255"/>
      <c r="R10" s="255"/>
      <c r="S10" s="31"/>
      <c r="T10" s="249"/>
      <c r="U10" s="307"/>
      <c r="V10" s="308"/>
      <c r="W10" s="237"/>
      <c r="X10" s="238"/>
      <c r="Y10" s="232"/>
      <c r="Z10" s="242"/>
      <c r="AA10" s="263"/>
      <c r="AB10" s="80">
        <f>('№ 9'!E11*'ЦЕНЫ+размеры'!B14)+('№ 9'!H8*4)</f>
        <v>0</v>
      </c>
      <c r="AC10" s="81">
        <f>E8*'ЦЕНЫ+размеры'!B15</f>
        <v>0</v>
      </c>
      <c r="AD10" s="231"/>
      <c r="AE10" s="231"/>
      <c r="AF10" s="231"/>
      <c r="AG10" s="231"/>
      <c r="AH10" s="231"/>
      <c r="AI10" s="231"/>
      <c r="AJ10" s="231"/>
      <c r="AK10" s="231"/>
      <c r="AL10" s="231"/>
      <c r="AM10" s="231"/>
      <c r="AN10" s="243"/>
      <c r="AO10" s="321"/>
      <c r="AP10" s="285"/>
      <c r="AQ10" s="35"/>
      <c r="AR10" s="35"/>
      <c r="AS10" s="35"/>
      <c r="AT10" s="35"/>
      <c r="AU10" s="287"/>
      <c r="AV10" s="36"/>
      <c r="AW10" s="37"/>
      <c r="AX10" s="281"/>
    </row>
    <row r="11" spans="1:50" ht="22.5" customHeight="1" thickBot="1">
      <c r="A11" s="256" t="s">
        <v>88</v>
      </c>
      <c r="B11" s="258"/>
      <c r="C11" s="258"/>
      <c r="D11" s="257"/>
      <c r="E11" s="256">
        <f>E8</f>
        <v>0</v>
      </c>
      <c r="F11" s="258"/>
      <c r="G11" s="267">
        <f>C8</f>
        <v>0</v>
      </c>
      <c r="H11" s="267"/>
      <c r="I11" s="267">
        <f>IF(E8,100,0)</f>
        <v>0</v>
      </c>
      <c r="J11" s="267"/>
      <c r="K11" s="31"/>
      <c r="L11" s="79">
        <f>L7</f>
        <v>0</v>
      </c>
      <c r="M11" s="79">
        <f>M8</f>
        <v>0</v>
      </c>
      <c r="N11" s="79">
        <f>IF(I8='ЦЕНЫ+размеры'!F5,G23,0)</f>
        <v>0</v>
      </c>
      <c r="O11" s="79">
        <f>IF(I8='ЦЕНЫ+размеры'!F6,G23,0)</f>
        <v>0</v>
      </c>
      <c r="P11" s="79" t="e">
        <f>IF(I8='ЦЕНЫ+размеры'!#REF!,G23,0)</f>
        <v>#REF!</v>
      </c>
      <c r="R11" s="79">
        <f>IF(I8='ЦЕНЫ+размеры'!F7,G23,0)</f>
        <v>0</v>
      </c>
      <c r="S11" s="31"/>
      <c r="T11" s="48">
        <f>E11*(ROUNDUP(((((G11*I11)*0.000001)*1.2)),2))</f>
        <v>0</v>
      </c>
      <c r="U11" s="76">
        <f>ROUNDUP(T11*1.2,3)</f>
        <v>0</v>
      </c>
      <c r="V11" s="311">
        <f>ROUNDUP(SUM(U11:U12),3)</f>
        <v>0</v>
      </c>
      <c r="W11" s="233" t="s">
        <v>19</v>
      </c>
      <c r="X11" s="314">
        <f>ROUNDUP(SUM(T14:T15,T11:T12,T17:T21),2)</f>
        <v>0</v>
      </c>
      <c r="Y11" s="50">
        <f>ROUNDUP((((G11+I11)*2)*E11)*0.001,3)</f>
        <v>0</v>
      </c>
      <c r="Z11" s="244">
        <f>ROUNDUP(SUM(Y11:Y12,Y14:Y15,Y17:Y21),2)</f>
        <v>0</v>
      </c>
      <c r="AA11" s="84"/>
      <c r="AB11" s="32"/>
      <c r="AC11" s="32"/>
      <c r="AD11" s="231">
        <f>X11*'ЦЕНЫ+размеры'!B16</f>
        <v>0</v>
      </c>
      <c r="AE11" s="231">
        <f>AA23*'ЦЕНЫ+размеры'!B18</f>
        <v>0</v>
      </c>
      <c r="AF11" s="231">
        <f>AB10*'ЦЕНЫ+размеры'!B19</f>
        <v>0</v>
      </c>
      <c r="AG11" s="231">
        <f>AC10*'ЦЕНЫ+размеры'!B20</f>
        <v>0</v>
      </c>
      <c r="AH11" s="231">
        <f>AA27*'ЦЕНЫ+размеры'!B22</f>
        <v>0</v>
      </c>
      <c r="AI11" s="231">
        <f>IF(W23="ДСП 8 мм",SUM(X11+X23)*'ЦЕНЫ+размеры'!B23,X11*'ЦЕНЫ+размеры'!B23)</f>
        <v>0</v>
      </c>
      <c r="AJ11" s="231">
        <f>(AB10*2)*'ЦЕНЫ+размеры'!B24</f>
        <v>0</v>
      </c>
      <c r="AK11" s="231">
        <f>E8*'ЦЕНЫ+размеры'!B21</f>
        <v>0</v>
      </c>
      <c r="AL11" s="231">
        <f>(E8*F8*'ЦЕНЫ+размеры'!B25)+('№ 1'!E8*'№ 1'!G8*'ЦЕНЫ+размеры'!B25)</f>
        <v>0</v>
      </c>
      <c r="AM11" s="64">
        <f>SUM(AD11:AL21,AN11,AD23,AO11)</f>
        <v>0</v>
      </c>
      <c r="AN11" s="243">
        <f>AA25*'ЦЕНЫ+размеры'!B18</f>
        <v>0</v>
      </c>
      <c r="AO11" s="322">
        <f>IF(W23="Решетка 8 мм",X23*'ЦЕНЫ+размеры'!B23,0)</f>
        <v>0</v>
      </c>
      <c r="AP11" s="285"/>
      <c r="AQ11" s="35"/>
      <c r="AR11" s="35"/>
      <c r="AS11" s="35"/>
      <c r="AT11" s="35"/>
      <c r="AU11" s="287"/>
      <c r="AV11" s="41"/>
      <c r="AW11" s="42"/>
      <c r="AX11" s="281"/>
    </row>
    <row r="12" spans="1:50" ht="22.5" customHeight="1" thickBot="1">
      <c r="A12" s="256" t="s">
        <v>89</v>
      </c>
      <c r="B12" s="258"/>
      <c r="C12" s="258"/>
      <c r="D12" s="257"/>
      <c r="E12" s="256">
        <f>E8</f>
        <v>0</v>
      </c>
      <c r="F12" s="258"/>
      <c r="G12" s="267">
        <f>C8</f>
        <v>0</v>
      </c>
      <c r="H12" s="267"/>
      <c r="I12" s="267">
        <f>IF(E8,100,0)</f>
        <v>0</v>
      </c>
      <c r="J12" s="267"/>
      <c r="K12" s="31"/>
      <c r="L12" s="79">
        <f>L8</f>
        <v>0</v>
      </c>
      <c r="M12" s="79">
        <f>I14</f>
        <v>0</v>
      </c>
      <c r="N12" s="79">
        <f>IF(I8='ЦЕНЫ+размеры'!F5,I23,0)</f>
        <v>0</v>
      </c>
      <c r="O12" s="79">
        <f>IF(I8='ЦЕНЫ+размеры'!F6,I23,0)</f>
        <v>0</v>
      </c>
      <c r="P12" s="79" t="e">
        <f>IF(I8='ЦЕНЫ+размеры'!#REF!,I23,0)</f>
        <v>#REF!</v>
      </c>
      <c r="R12" s="79">
        <f>IF(I8='ЦЕНЫ+размеры'!F7,I23,0)</f>
        <v>0</v>
      </c>
      <c r="S12" s="31"/>
      <c r="T12" s="48">
        <f>E12*(ROUNDUP(((((G12*I12)*0.000001)*1.2)),2))</f>
        <v>0</v>
      </c>
      <c r="U12" s="76">
        <f aca="true" t="shared" si="0" ref="U12:U28">ROUNDUP(T12*1.2,3)</f>
        <v>0</v>
      </c>
      <c r="V12" s="312"/>
      <c r="W12" s="235"/>
      <c r="X12" s="314"/>
      <c r="Y12" s="50">
        <f>ROUNDUP((((G12+I12)*2)*E12)*0.001,3)</f>
        <v>0</v>
      </c>
      <c r="Z12" s="245"/>
      <c r="AA12" s="84">
        <f>Y12*1.5</f>
        <v>0</v>
      </c>
      <c r="AB12" s="247" t="s">
        <v>102</v>
      </c>
      <c r="AC12" s="32"/>
      <c r="AD12" s="231"/>
      <c r="AE12" s="231"/>
      <c r="AF12" s="231"/>
      <c r="AG12" s="231"/>
      <c r="AH12" s="231"/>
      <c r="AI12" s="231"/>
      <c r="AJ12" s="231"/>
      <c r="AK12" s="231"/>
      <c r="AL12" s="231"/>
      <c r="AM12" s="300"/>
      <c r="AN12" s="243"/>
      <c r="AO12" s="322"/>
      <c r="AP12" s="285"/>
      <c r="AQ12" s="35"/>
      <c r="AR12" s="35"/>
      <c r="AS12" s="35"/>
      <c r="AT12" s="35"/>
      <c r="AU12" s="287"/>
      <c r="AV12" s="41"/>
      <c r="AW12" s="42"/>
      <c r="AX12" s="281"/>
    </row>
    <row r="13" spans="1:50" ht="22.5" customHeight="1" thickBot="1">
      <c r="A13" s="256"/>
      <c r="B13" s="258"/>
      <c r="C13" s="258"/>
      <c r="D13" s="257"/>
      <c r="E13" s="256" t="s">
        <v>65</v>
      </c>
      <c r="F13" s="258"/>
      <c r="G13" s="265" t="s">
        <v>99</v>
      </c>
      <c r="H13" s="265"/>
      <c r="I13" s="265" t="s">
        <v>98</v>
      </c>
      <c r="J13" s="265"/>
      <c r="K13" s="31"/>
      <c r="L13" s="79">
        <f>E11+E12</f>
        <v>0</v>
      </c>
      <c r="M13" s="79">
        <f>E14+E15+E17+E18+E19+E20+E21</f>
        <v>0</v>
      </c>
      <c r="N13" s="79">
        <f>IF(I8='ЦЕНЫ+размеры'!F5,E23+E24+E25+E26+E27+E28,0)</f>
        <v>0</v>
      </c>
      <c r="O13" s="79">
        <f>IF(I8='ЦЕНЫ+размеры'!F6,E23+E24+E25+E26+E27+E28,0)</f>
        <v>0</v>
      </c>
      <c r="P13" s="79" t="e">
        <f>IF(I8='ЦЕНЫ+размеры'!#REF!,E23+E24+E25+E26+E27+E28,0)</f>
        <v>#REF!</v>
      </c>
      <c r="R13" s="79">
        <f>IF(I8='ЦЕНЫ+размеры'!F7,E23+E24+E25+E26+E27+E28,0)</f>
        <v>0</v>
      </c>
      <c r="S13" s="31"/>
      <c r="T13" s="83"/>
      <c r="U13" s="32"/>
      <c r="V13" s="32"/>
      <c r="W13" s="235"/>
      <c r="X13" s="315"/>
      <c r="Y13" s="32"/>
      <c r="Z13" s="245"/>
      <c r="AA13" s="84"/>
      <c r="AB13" s="248"/>
      <c r="AC13" s="32"/>
      <c r="AD13" s="231"/>
      <c r="AE13" s="231"/>
      <c r="AF13" s="231"/>
      <c r="AG13" s="231"/>
      <c r="AH13" s="231"/>
      <c r="AI13" s="231"/>
      <c r="AJ13" s="231"/>
      <c r="AK13" s="231"/>
      <c r="AL13" s="231"/>
      <c r="AM13" s="301"/>
      <c r="AN13" s="243"/>
      <c r="AO13" s="322"/>
      <c r="AP13" s="285"/>
      <c r="AQ13" s="35"/>
      <c r="AR13" s="35"/>
      <c r="AS13" s="35"/>
      <c r="AT13" s="35"/>
      <c r="AU13" s="287"/>
      <c r="AV13" s="36"/>
      <c r="AW13" s="37"/>
      <c r="AX13" s="281"/>
    </row>
    <row r="14" spans="1:50" ht="22.5" customHeight="1" thickBot="1">
      <c r="A14" s="256" t="s">
        <v>90</v>
      </c>
      <c r="B14" s="258"/>
      <c r="C14" s="258"/>
      <c r="D14" s="257"/>
      <c r="E14" s="256">
        <f>E11</f>
        <v>0</v>
      </c>
      <c r="F14" s="258"/>
      <c r="G14" s="267">
        <f>IF(E8,100,0)</f>
        <v>0</v>
      </c>
      <c r="H14" s="267"/>
      <c r="I14" s="267">
        <f>IF(E8,D8-I11-I12,0)</f>
        <v>0</v>
      </c>
      <c r="J14" s="267"/>
      <c r="K14" s="31"/>
      <c r="L14" s="31"/>
      <c r="M14" s="31"/>
      <c r="N14" s="31"/>
      <c r="O14" s="31"/>
      <c r="P14" s="31"/>
      <c r="Q14" s="31"/>
      <c r="R14" s="31"/>
      <c r="S14" s="31"/>
      <c r="T14" s="48">
        <f>E14*(ROUNDUP(((((G14*I14)*0.000001)*1.2)),2))</f>
        <v>0</v>
      </c>
      <c r="U14" s="76">
        <f t="shared" si="0"/>
        <v>0</v>
      </c>
      <c r="V14" s="311">
        <f>ROUNDUP(SUM(U14:U15),3)</f>
        <v>0</v>
      </c>
      <c r="W14" s="235"/>
      <c r="X14" s="314"/>
      <c r="Y14" s="50">
        <f>ROUNDUP((((G14+I14)*2)*E14)*0.001,3)</f>
        <v>0</v>
      </c>
      <c r="Z14" s="245"/>
      <c r="AA14" s="84">
        <f>Y14*1.5</f>
        <v>0</v>
      </c>
      <c r="AB14" s="248"/>
      <c r="AC14" s="32"/>
      <c r="AD14" s="231"/>
      <c r="AE14" s="231"/>
      <c r="AF14" s="231"/>
      <c r="AG14" s="231"/>
      <c r="AH14" s="231"/>
      <c r="AI14" s="231"/>
      <c r="AJ14" s="231"/>
      <c r="AK14" s="231"/>
      <c r="AL14" s="231"/>
      <c r="AM14" s="301"/>
      <c r="AN14" s="243"/>
      <c r="AO14" s="322"/>
      <c r="AP14" s="285"/>
      <c r="AQ14" s="35"/>
      <c r="AR14" s="35"/>
      <c r="AS14" s="35"/>
      <c r="AT14" s="35"/>
      <c r="AU14" s="287"/>
      <c r="AV14" s="36"/>
      <c r="AW14" s="37"/>
      <c r="AX14" s="281"/>
    </row>
    <row r="15" spans="1:50" ht="22.5" customHeight="1" thickBot="1">
      <c r="A15" s="256" t="s">
        <v>91</v>
      </c>
      <c r="B15" s="258"/>
      <c r="C15" s="258"/>
      <c r="D15" s="257"/>
      <c r="E15" s="256">
        <f>E11</f>
        <v>0</v>
      </c>
      <c r="F15" s="258"/>
      <c r="G15" s="267">
        <f>IF(E8,100,0)</f>
        <v>0</v>
      </c>
      <c r="H15" s="267"/>
      <c r="I15" s="267">
        <f>IF(E8,D8-I11-I12,0)</f>
        <v>0</v>
      </c>
      <c r="J15" s="267"/>
      <c r="K15" s="31"/>
      <c r="L15" s="31"/>
      <c r="M15" s="31"/>
      <c r="N15" s="31"/>
      <c r="O15" s="31"/>
      <c r="P15" s="31"/>
      <c r="Q15" s="31"/>
      <c r="R15" s="31"/>
      <c r="S15" s="31"/>
      <c r="T15" s="48">
        <f>E15*(ROUNDUP(((((G15*I15)*0.000001)*1.2)),2))</f>
        <v>0</v>
      </c>
      <c r="U15" s="76">
        <f t="shared" si="0"/>
        <v>0</v>
      </c>
      <c r="V15" s="312"/>
      <c r="W15" s="235"/>
      <c r="X15" s="314"/>
      <c r="Y15" s="50">
        <f>ROUNDUP((((G15+I15)*2)*E15)*0.001,3)</f>
        <v>0</v>
      </c>
      <c r="Z15" s="245"/>
      <c r="AA15" s="84">
        <f>Y15*1.5</f>
        <v>0</v>
      </c>
      <c r="AB15" s="248"/>
      <c r="AC15" s="32"/>
      <c r="AD15" s="231"/>
      <c r="AE15" s="231"/>
      <c r="AF15" s="231"/>
      <c r="AG15" s="231"/>
      <c r="AH15" s="231"/>
      <c r="AI15" s="231"/>
      <c r="AJ15" s="231"/>
      <c r="AK15" s="231"/>
      <c r="AL15" s="231"/>
      <c r="AM15" s="301"/>
      <c r="AN15" s="243"/>
      <c r="AO15" s="322"/>
      <c r="AP15" s="285"/>
      <c r="AQ15" s="35"/>
      <c r="AR15" s="35"/>
      <c r="AS15" s="35"/>
      <c r="AT15" s="35"/>
      <c r="AU15" s="287"/>
      <c r="AV15" s="41"/>
      <c r="AW15" s="42"/>
      <c r="AX15" s="281"/>
    </row>
    <row r="16" spans="1:50" ht="22.5" customHeight="1" thickBot="1">
      <c r="A16" s="256"/>
      <c r="B16" s="258"/>
      <c r="C16" s="258"/>
      <c r="D16" s="257"/>
      <c r="E16" s="256" t="s">
        <v>65</v>
      </c>
      <c r="F16" s="258"/>
      <c r="G16" s="265" t="s">
        <v>99</v>
      </c>
      <c r="H16" s="265"/>
      <c r="I16" s="265" t="s">
        <v>98</v>
      </c>
      <c r="J16" s="265"/>
      <c r="K16" s="31"/>
      <c r="L16" s="79" t="s">
        <v>68</v>
      </c>
      <c r="M16" s="79" t="s">
        <v>69</v>
      </c>
      <c r="S16" s="40"/>
      <c r="T16" s="83"/>
      <c r="U16" s="32"/>
      <c r="V16" s="32"/>
      <c r="W16" s="235"/>
      <c r="X16" s="315"/>
      <c r="Y16" s="32"/>
      <c r="Z16" s="245"/>
      <c r="AA16" s="85"/>
      <c r="AB16" s="249"/>
      <c r="AC16" s="51"/>
      <c r="AD16" s="231"/>
      <c r="AE16" s="231"/>
      <c r="AF16" s="231"/>
      <c r="AG16" s="231"/>
      <c r="AH16" s="231"/>
      <c r="AI16" s="231"/>
      <c r="AJ16" s="231"/>
      <c r="AK16" s="231"/>
      <c r="AL16" s="231"/>
      <c r="AM16" s="301"/>
      <c r="AN16" s="243"/>
      <c r="AO16" s="322"/>
      <c r="AP16" s="285"/>
      <c r="AQ16" s="35"/>
      <c r="AR16" s="35"/>
      <c r="AS16" s="35"/>
      <c r="AT16" s="35"/>
      <c r="AU16" s="287"/>
      <c r="AV16" s="41"/>
      <c r="AW16" s="42"/>
      <c r="AX16" s="281"/>
    </row>
    <row r="17" spans="1:51" ht="22.5" customHeight="1" thickBot="1">
      <c r="A17" s="256" t="s">
        <v>92</v>
      </c>
      <c r="B17" s="258"/>
      <c r="C17" s="258"/>
      <c r="D17" s="257"/>
      <c r="E17" s="256">
        <f>IF(H8&gt;=1,E8,0)</f>
        <v>0</v>
      </c>
      <c r="F17" s="258"/>
      <c r="G17" s="267">
        <f>IF(H8&gt;=1,L17,0)</f>
        <v>0</v>
      </c>
      <c r="H17" s="267"/>
      <c r="I17" s="267">
        <f>IF(H8&gt;=1,M17,0)</f>
        <v>0</v>
      </c>
      <c r="J17" s="267"/>
      <c r="K17" s="31"/>
      <c r="L17" s="79">
        <f>IF(D17,D17,100)</f>
        <v>100</v>
      </c>
      <c r="M17" s="79">
        <f>D8-I11-I12</f>
        <v>0</v>
      </c>
      <c r="S17" s="52"/>
      <c r="T17" s="48">
        <f>ROUNDUP(G17*I17*E17*0.000001*1.2,2)</f>
        <v>0</v>
      </c>
      <c r="U17" s="76">
        <f t="shared" si="0"/>
        <v>0</v>
      </c>
      <c r="V17" s="313">
        <f>ROUNDUP(SUM(U17:U21),3)</f>
        <v>0</v>
      </c>
      <c r="W17" s="235"/>
      <c r="X17" s="314"/>
      <c r="Y17" s="50">
        <f>ROUNDUP((((G17+I17)*2)*E17)*0.001,3)</f>
        <v>0</v>
      </c>
      <c r="Z17" s="245"/>
      <c r="AA17" s="85"/>
      <c r="AB17" s="48">
        <f>C8*D8*E8*0.000001</f>
        <v>0</v>
      </c>
      <c r="AC17" s="51"/>
      <c r="AD17" s="231"/>
      <c r="AE17" s="231"/>
      <c r="AF17" s="231"/>
      <c r="AG17" s="231"/>
      <c r="AH17" s="231"/>
      <c r="AI17" s="231"/>
      <c r="AJ17" s="231"/>
      <c r="AK17" s="231"/>
      <c r="AL17" s="231"/>
      <c r="AM17" s="301"/>
      <c r="AN17" s="243"/>
      <c r="AO17" s="322"/>
      <c r="AP17" s="285"/>
      <c r="AQ17" s="35"/>
      <c r="AR17" s="35"/>
      <c r="AS17" s="35"/>
      <c r="AT17" s="35"/>
      <c r="AU17" s="287"/>
      <c r="AV17" s="36"/>
      <c r="AW17" s="37"/>
      <c r="AX17" s="281"/>
      <c r="AY17" s="53"/>
    </row>
    <row r="18" spans="1:51" ht="22.5" customHeight="1" thickBot="1">
      <c r="A18" s="256" t="s">
        <v>93</v>
      </c>
      <c r="B18" s="258"/>
      <c r="C18" s="258"/>
      <c r="D18" s="257"/>
      <c r="E18" s="256">
        <f>IF(H8&gt;=2,E8,0)</f>
        <v>0</v>
      </c>
      <c r="F18" s="258"/>
      <c r="G18" s="267">
        <f>IF(H8&gt;=2,L18,0)</f>
        <v>0</v>
      </c>
      <c r="H18" s="267"/>
      <c r="I18" s="267">
        <f>IF(H8&gt;=2,M18,0)</f>
        <v>0</v>
      </c>
      <c r="J18" s="267"/>
      <c r="K18" s="31"/>
      <c r="L18" s="79">
        <f>IF(D18,D18,100)</f>
        <v>100</v>
      </c>
      <c r="M18" s="79">
        <f>D8-I11-I12</f>
        <v>0</v>
      </c>
      <c r="O18" s="1" t="s">
        <v>113</v>
      </c>
      <c r="S18" s="52"/>
      <c r="T18" s="48">
        <f>ROUNDUP(G18*I18*E18*0.000001*1.2,2)</f>
        <v>0</v>
      </c>
      <c r="U18" s="76">
        <f t="shared" si="0"/>
        <v>0</v>
      </c>
      <c r="V18" s="313"/>
      <c r="W18" s="235"/>
      <c r="X18" s="314"/>
      <c r="Y18" s="50">
        <f>ROUNDUP((((G18+I18)*2)*E18)*0.001,3)</f>
        <v>0</v>
      </c>
      <c r="Z18" s="245"/>
      <c r="AA18" s="85"/>
      <c r="AB18" s="51"/>
      <c r="AC18" s="51"/>
      <c r="AD18" s="231"/>
      <c r="AE18" s="231"/>
      <c r="AF18" s="231"/>
      <c r="AG18" s="231"/>
      <c r="AH18" s="231"/>
      <c r="AI18" s="231"/>
      <c r="AJ18" s="231"/>
      <c r="AK18" s="231"/>
      <c r="AL18" s="231"/>
      <c r="AM18" s="301"/>
      <c r="AN18" s="243"/>
      <c r="AO18" s="322"/>
      <c r="AP18" s="285"/>
      <c r="AQ18" s="35"/>
      <c r="AR18" s="35"/>
      <c r="AS18" s="35"/>
      <c r="AT18" s="35"/>
      <c r="AU18" s="287"/>
      <c r="AV18" s="36"/>
      <c r="AW18" s="37"/>
      <c r="AX18" s="281"/>
      <c r="AY18" s="53"/>
    </row>
    <row r="19" spans="1:51" ht="22.5" customHeight="1" thickBot="1">
      <c r="A19" s="256" t="s">
        <v>94</v>
      </c>
      <c r="B19" s="258"/>
      <c r="C19" s="258"/>
      <c r="D19" s="257"/>
      <c r="E19" s="256">
        <f>IF(H8&gt;=3,E8,0)</f>
        <v>0</v>
      </c>
      <c r="F19" s="258"/>
      <c r="G19" s="267">
        <f>IF(H8&gt;=3,L19,0)</f>
        <v>0</v>
      </c>
      <c r="H19" s="267"/>
      <c r="I19" s="267">
        <f>IF(H8&gt;=3,M19,0)</f>
        <v>0</v>
      </c>
      <c r="J19" s="267"/>
      <c r="K19" s="31"/>
      <c r="L19" s="79">
        <f>IF(D19,D19,100)</f>
        <v>100</v>
      </c>
      <c r="M19" s="79">
        <f>D8-I11-I12</f>
        <v>0</v>
      </c>
      <c r="S19" s="52"/>
      <c r="T19" s="48">
        <f>ROUNDUP(G19*I19*E19*0.000001*1.2,2)</f>
        <v>0</v>
      </c>
      <c r="U19" s="76">
        <f t="shared" si="0"/>
        <v>0</v>
      </c>
      <c r="V19" s="313"/>
      <c r="W19" s="235"/>
      <c r="X19" s="314"/>
      <c r="Y19" s="50">
        <f>ROUNDUP((((G19+I19)*2)*E19)*0.001,3)</f>
        <v>0</v>
      </c>
      <c r="Z19" s="245"/>
      <c r="AA19" s="85"/>
      <c r="AB19" s="250" t="s">
        <v>86</v>
      </c>
      <c r="AC19" s="250" t="s">
        <v>87</v>
      </c>
      <c r="AD19" s="231"/>
      <c r="AE19" s="231"/>
      <c r="AF19" s="231"/>
      <c r="AG19" s="231"/>
      <c r="AH19" s="231"/>
      <c r="AI19" s="231"/>
      <c r="AJ19" s="231"/>
      <c r="AK19" s="231"/>
      <c r="AL19" s="231"/>
      <c r="AM19" s="301"/>
      <c r="AN19" s="243"/>
      <c r="AO19" s="322"/>
      <c r="AP19" s="285"/>
      <c r="AQ19" s="35"/>
      <c r="AR19" s="35"/>
      <c r="AS19" s="35"/>
      <c r="AT19" s="35"/>
      <c r="AU19" s="287"/>
      <c r="AV19" s="41"/>
      <c r="AW19" s="42"/>
      <c r="AX19" s="281"/>
      <c r="AY19" s="53"/>
    </row>
    <row r="20" spans="1:51" ht="22.5" customHeight="1" thickBot="1">
      <c r="A20" s="256" t="s">
        <v>95</v>
      </c>
      <c r="B20" s="258"/>
      <c r="C20" s="258"/>
      <c r="D20" s="257"/>
      <c r="E20" s="256">
        <f>IF(H8&gt;=4,E8,0)</f>
        <v>0</v>
      </c>
      <c r="F20" s="258"/>
      <c r="G20" s="267">
        <f>IF(H8&gt;=4,L20,0)</f>
        <v>0</v>
      </c>
      <c r="H20" s="267"/>
      <c r="I20" s="267">
        <f>IF(H8&gt;=4,M20,0)</f>
        <v>0</v>
      </c>
      <c r="J20" s="267"/>
      <c r="K20" s="31"/>
      <c r="L20" s="79">
        <f>IF(D20,D20,100)</f>
        <v>100</v>
      </c>
      <c r="M20" s="79">
        <f>D8-I11-I12</f>
        <v>0</v>
      </c>
      <c r="N20" s="79" t="s">
        <v>73</v>
      </c>
      <c r="S20" s="52"/>
      <c r="T20" s="48">
        <f>ROUNDUP(G20*I20*E20*0.000001*1.2,2)</f>
        <v>0</v>
      </c>
      <c r="U20" s="76">
        <f t="shared" si="0"/>
        <v>0</v>
      </c>
      <c r="V20" s="313"/>
      <c r="W20" s="235"/>
      <c r="X20" s="314"/>
      <c r="Y20" s="50">
        <f>ROUNDUP((((G20+I20)*2)*E20)*0.001,3)</f>
        <v>0</v>
      </c>
      <c r="Z20" s="245"/>
      <c r="AA20" s="85"/>
      <c r="AB20" s="251"/>
      <c r="AC20" s="251"/>
      <c r="AD20" s="231"/>
      <c r="AE20" s="231"/>
      <c r="AF20" s="231"/>
      <c r="AG20" s="231"/>
      <c r="AH20" s="231"/>
      <c r="AI20" s="231"/>
      <c r="AJ20" s="231"/>
      <c r="AK20" s="231"/>
      <c r="AL20" s="231"/>
      <c r="AM20" s="301"/>
      <c r="AN20" s="243"/>
      <c r="AO20" s="322"/>
      <c r="AP20" s="285"/>
      <c r="AQ20" s="35"/>
      <c r="AR20" s="35"/>
      <c r="AS20" s="35"/>
      <c r="AT20" s="35"/>
      <c r="AU20" s="287"/>
      <c r="AV20" s="41"/>
      <c r="AW20" s="42"/>
      <c r="AX20" s="281"/>
      <c r="AY20" s="53"/>
    </row>
    <row r="21" spans="1:51" ht="22.5" customHeight="1" thickBot="1">
      <c r="A21" s="256" t="s">
        <v>96</v>
      </c>
      <c r="B21" s="258"/>
      <c r="C21" s="258"/>
      <c r="D21" s="257"/>
      <c r="E21" s="256">
        <f>IF(H8=5,E8,0)</f>
        <v>0</v>
      </c>
      <c r="F21" s="258"/>
      <c r="G21" s="267">
        <f>IF(H8=5,L21,0)</f>
        <v>0</v>
      </c>
      <c r="H21" s="267"/>
      <c r="I21" s="267">
        <f>IF(H8=5,M21,0)</f>
        <v>0</v>
      </c>
      <c r="J21" s="267"/>
      <c r="K21" s="31"/>
      <c r="L21" s="79">
        <f>IF(D21,D21,100)</f>
        <v>100</v>
      </c>
      <c r="M21" s="79">
        <f>D8-I11-I12</f>
        <v>0</v>
      </c>
      <c r="N21" s="79">
        <f>G21+G20+G19+G18+G17+G15+G14</f>
        <v>0</v>
      </c>
      <c r="S21" s="52"/>
      <c r="T21" s="48">
        <f>ROUNDUP(G21*I21*E21*0.000001*1.2,2)</f>
        <v>0</v>
      </c>
      <c r="U21" s="76">
        <f t="shared" si="0"/>
        <v>0</v>
      </c>
      <c r="V21" s="313"/>
      <c r="W21" s="237"/>
      <c r="X21" s="314"/>
      <c r="Y21" s="50">
        <f>ROUNDUP((((G21+I21)*2)*E21)*0.001,3)</f>
        <v>0</v>
      </c>
      <c r="Z21" s="246"/>
      <c r="AA21" s="86"/>
      <c r="AB21" s="251"/>
      <c r="AC21" s="251"/>
      <c r="AD21" s="231"/>
      <c r="AE21" s="231"/>
      <c r="AF21" s="231"/>
      <c r="AG21" s="231"/>
      <c r="AH21" s="231"/>
      <c r="AI21" s="231"/>
      <c r="AJ21" s="231"/>
      <c r="AK21" s="231"/>
      <c r="AL21" s="231"/>
      <c r="AM21" s="302"/>
      <c r="AN21" s="243"/>
      <c r="AO21" s="322"/>
      <c r="AP21" s="285"/>
      <c r="AQ21" s="35"/>
      <c r="AR21" s="35"/>
      <c r="AS21" s="35"/>
      <c r="AT21" s="35"/>
      <c r="AU21" s="287"/>
      <c r="AV21" s="36"/>
      <c r="AW21" s="37"/>
      <c r="AX21" s="281"/>
      <c r="AY21" s="53"/>
    </row>
    <row r="22" spans="1:51" ht="22.5" customHeight="1" thickBot="1">
      <c r="A22" s="297" t="s">
        <v>34</v>
      </c>
      <c r="B22" s="298"/>
      <c r="C22" s="298"/>
      <c r="D22" s="299"/>
      <c r="E22" s="256" t="s">
        <v>65</v>
      </c>
      <c r="F22" s="258"/>
      <c r="G22" s="265" t="s">
        <v>99</v>
      </c>
      <c r="H22" s="265"/>
      <c r="I22" s="265" t="s">
        <v>98</v>
      </c>
      <c r="J22" s="265"/>
      <c r="K22" s="31"/>
      <c r="L22" s="79" t="s">
        <v>70</v>
      </c>
      <c r="M22" s="79" t="s">
        <v>71</v>
      </c>
      <c r="N22" s="79" t="s">
        <v>70</v>
      </c>
      <c r="O22" s="79" t="s">
        <v>71</v>
      </c>
      <c r="S22" s="52"/>
      <c r="T22" s="32"/>
      <c r="U22" s="32"/>
      <c r="V22" s="32"/>
      <c r="W22" s="32"/>
      <c r="X22" s="32"/>
      <c r="Y22" s="309" t="s">
        <v>84</v>
      </c>
      <c r="Z22" s="310"/>
      <c r="AA22" s="32" t="s">
        <v>163</v>
      </c>
      <c r="AB22" s="252"/>
      <c r="AC22" s="252"/>
      <c r="AD22" s="264" t="s">
        <v>86</v>
      </c>
      <c r="AE22" s="264"/>
      <c r="AF22" s="264" t="s">
        <v>85</v>
      </c>
      <c r="AG22" s="264"/>
      <c r="AH22" s="77"/>
      <c r="AN22" s="51"/>
      <c r="AO22" s="44"/>
      <c r="AP22" s="285"/>
      <c r="AQ22" s="35"/>
      <c r="AR22" s="35"/>
      <c r="AS22" s="35"/>
      <c r="AT22" s="35"/>
      <c r="AU22" s="287"/>
      <c r="AV22" s="36"/>
      <c r="AW22" s="37"/>
      <c r="AX22" s="281"/>
      <c r="AY22" s="53"/>
    </row>
    <row r="23" spans="1:52" ht="22.5" customHeight="1" thickBot="1">
      <c r="A23" s="256" t="s">
        <v>59</v>
      </c>
      <c r="B23" s="257"/>
      <c r="C23" s="268" t="str">
        <f>I8</f>
        <v>ДСП 8 мм</v>
      </c>
      <c r="D23" s="269"/>
      <c r="E23" s="256">
        <f>IF(H8&gt;=0,E8,0)</f>
        <v>0</v>
      </c>
      <c r="F23" s="258"/>
      <c r="G23" s="267">
        <f>IF(E8,AY23,0)</f>
        <v>0</v>
      </c>
      <c r="H23" s="267"/>
      <c r="I23" s="267">
        <f>IF(E8,AZ23,0)</f>
        <v>0</v>
      </c>
      <c r="J23" s="267"/>
      <c r="K23" s="31"/>
      <c r="L23" s="79">
        <f aca="true" t="shared" si="1" ref="L23:L28">IF(D23,D23,N23)</f>
        <v>15</v>
      </c>
      <c r="M23" s="79">
        <f aca="true" t="shared" si="2" ref="M23:M28">O23</f>
        <v>15</v>
      </c>
      <c r="N23" s="24">
        <f>R23+P23</f>
        <v>15</v>
      </c>
      <c r="O23" s="79">
        <f>D8-I11-I12+P23</f>
        <v>15</v>
      </c>
      <c r="P23" s="79">
        <f ca="1">OFFSET('ЦЕНЫ+размеры'!G5:G7,MATCH('№ 1'!C23,'ЦЕНЫ+размеры'!F5:F7,0)-1,0,1,1)</f>
        <v>15</v>
      </c>
      <c r="Q23" s="79">
        <f>IF(H8&gt;=0,P24,0)</f>
        <v>15</v>
      </c>
      <c r="R23" s="79">
        <f>(C8-N21)/(H8+1)</f>
        <v>0</v>
      </c>
      <c r="S23" s="43"/>
      <c r="T23" s="158">
        <f aca="true" t="shared" si="3" ref="T23:T28">E23*(IF(W23="Стекло 4 мм",((C8-182)*((D8-182)*0.000001)),(ROUNDUP(((C8-185)*(D8-185)*0.000001*1.2),2))))</f>
        <v>0</v>
      </c>
      <c r="U23" s="76">
        <f t="shared" si="0"/>
        <v>0</v>
      </c>
      <c r="V23" s="317" t="s">
        <v>79</v>
      </c>
      <c r="W23" s="233" t="str">
        <f>I8</f>
        <v>ДСП 8 мм</v>
      </c>
      <c r="X23" s="316">
        <f>SUM(T23:T28)</f>
        <v>0</v>
      </c>
      <c r="Y23" s="55">
        <f aca="true" t="shared" si="4" ref="Y23:Y28">ROUNDUP((((G23+I23)*2)*E23)*0.001,3)</f>
        <v>0</v>
      </c>
      <c r="Z23" s="244">
        <f>ROUNDUP(SUM(Y23:Y28),0)</f>
        <v>0</v>
      </c>
      <c r="AA23" s="32">
        <f>E8*(ROUNDUP(((C8*4*0.001)+(((D8-200)*2)+400)*0.001)*1.5,1))</f>
        <v>0</v>
      </c>
      <c r="AB23" s="78">
        <f ca="1">OFFSET('ЦЕНЫ+размеры'!H5:H7,MATCH(I8,'ЦЕНЫ+размеры'!F5:F7,0)-1,0,1,1)</f>
        <v>600</v>
      </c>
      <c r="AC23" s="78">
        <f ca="1">OFFSET('ЦЕНЫ+размеры'!I5:I7,MATCH(I8,'ЦЕНЫ+размеры'!F5:F7,0)-1,0,1,1)</f>
        <v>0</v>
      </c>
      <c r="AD23" s="264">
        <f>ROUNDUP(X23*AB23,2)</f>
        <v>0</v>
      </c>
      <c r="AE23" s="264"/>
      <c r="AF23" s="264">
        <f>ROUNDUP(Z23*AC23,2)</f>
        <v>0</v>
      </c>
      <c r="AG23" s="264"/>
      <c r="AH23" s="320"/>
      <c r="AI23" s="230"/>
      <c r="AJ23" s="230"/>
      <c r="AK23" s="230"/>
      <c r="AL23" s="230"/>
      <c r="AM23" s="230"/>
      <c r="AN23" s="51"/>
      <c r="AO23" s="44"/>
      <c r="AP23" s="285"/>
      <c r="AQ23" s="35"/>
      <c r="AR23" s="35"/>
      <c r="AS23" s="35"/>
      <c r="AT23" s="35"/>
      <c r="AU23" s="287"/>
      <c r="AV23" s="41"/>
      <c r="AW23" s="42"/>
      <c r="AX23" s="281"/>
      <c r="AY23" s="53">
        <f>IF(H8&gt;=0,L23,0)</f>
        <v>15</v>
      </c>
      <c r="AZ23" s="1">
        <f>IF(H8&gt;=0,M23,0)</f>
        <v>15</v>
      </c>
    </row>
    <row r="24" spans="1:51" ht="22.5" customHeight="1" thickBot="1">
      <c r="A24" s="256" t="s">
        <v>60</v>
      </c>
      <c r="B24" s="257"/>
      <c r="C24" s="268" t="str">
        <f>I8</f>
        <v>ДСП 8 мм</v>
      </c>
      <c r="D24" s="269"/>
      <c r="E24" s="256">
        <f>IF(H8&gt;=1,E8,0)</f>
        <v>0</v>
      </c>
      <c r="F24" s="258"/>
      <c r="G24" s="267">
        <f>IF(H8&gt;=1,L24,0)</f>
        <v>0</v>
      </c>
      <c r="H24" s="267"/>
      <c r="I24" s="267">
        <f>IF(H8&gt;=1,M24,0)</f>
        <v>0</v>
      </c>
      <c r="J24" s="267"/>
      <c r="K24" s="31"/>
      <c r="L24" s="79">
        <f t="shared" si="1"/>
        <v>15</v>
      </c>
      <c r="M24" s="79">
        <f t="shared" si="2"/>
        <v>15</v>
      </c>
      <c r="N24" s="24">
        <f>R23+P24</f>
        <v>15</v>
      </c>
      <c r="O24" s="79">
        <f>D8-I11-I12+P24</f>
        <v>15</v>
      </c>
      <c r="P24" s="79">
        <f ca="1">OFFSET('ЦЕНЫ+размеры'!G5:G7,MATCH('№ 1'!C24,'ЦЕНЫ+размеры'!F5:F7,0)-1,0,1,1)</f>
        <v>15</v>
      </c>
      <c r="Q24" s="79">
        <f>IF(H8&gt;=1,P24,0)</f>
        <v>0</v>
      </c>
      <c r="R24" s="79">
        <f>C8-N21</f>
        <v>0</v>
      </c>
      <c r="S24" s="43"/>
      <c r="T24" s="158">
        <f t="shared" si="3"/>
        <v>0</v>
      </c>
      <c r="U24" s="76">
        <f t="shared" si="0"/>
        <v>0</v>
      </c>
      <c r="V24" s="318"/>
      <c r="W24" s="235"/>
      <c r="X24" s="315"/>
      <c r="Y24" s="55">
        <f t="shared" si="4"/>
        <v>0</v>
      </c>
      <c r="Z24" s="245"/>
      <c r="AA24" s="32" t="s">
        <v>164</v>
      </c>
      <c r="AB24" s="231" t="s">
        <v>138</v>
      </c>
      <c r="AC24" s="250" t="s">
        <v>139</v>
      </c>
      <c r="AD24" s="264"/>
      <c r="AE24" s="264"/>
      <c r="AF24" s="264"/>
      <c r="AG24" s="264"/>
      <c r="AH24" s="320"/>
      <c r="AI24" s="230"/>
      <c r="AJ24" s="230"/>
      <c r="AK24" s="230"/>
      <c r="AL24" s="230"/>
      <c r="AM24" s="230"/>
      <c r="AN24" s="51"/>
      <c r="AO24" s="44"/>
      <c r="AP24" s="285"/>
      <c r="AQ24" s="35"/>
      <c r="AR24" s="35"/>
      <c r="AS24" s="35"/>
      <c r="AT24" s="35"/>
      <c r="AU24" s="287"/>
      <c r="AV24" s="41"/>
      <c r="AW24" s="42"/>
      <c r="AX24" s="281"/>
      <c r="AY24" s="53"/>
    </row>
    <row r="25" spans="1:51" ht="22.5" customHeight="1" thickBot="1">
      <c r="A25" s="256" t="s">
        <v>61</v>
      </c>
      <c r="B25" s="257"/>
      <c r="C25" s="268" t="str">
        <f>I8</f>
        <v>ДСП 8 мм</v>
      </c>
      <c r="D25" s="269"/>
      <c r="E25" s="256">
        <f>IF(H8&gt;=2,E8,0)</f>
        <v>0</v>
      </c>
      <c r="F25" s="258"/>
      <c r="G25" s="267">
        <f>IF(H8&gt;=2,L25,0)</f>
        <v>0</v>
      </c>
      <c r="H25" s="267"/>
      <c r="I25" s="267">
        <f>IF(H8&gt;=2,M25,0)</f>
        <v>0</v>
      </c>
      <c r="J25" s="267"/>
      <c r="K25" s="31"/>
      <c r="L25" s="79">
        <f t="shared" si="1"/>
        <v>15</v>
      </c>
      <c r="M25" s="79">
        <f t="shared" si="2"/>
        <v>15</v>
      </c>
      <c r="N25" s="24">
        <f>R23+P25</f>
        <v>15</v>
      </c>
      <c r="O25" s="79">
        <f>D8-I11-I12+P25</f>
        <v>15</v>
      </c>
      <c r="P25" s="79">
        <f ca="1">OFFSET('ЦЕНЫ+размеры'!G5:G7,MATCH('№ 1'!C25,'ЦЕНЫ+размеры'!F5:F7,0)-1,0,1,1)</f>
        <v>15</v>
      </c>
      <c r="Q25" s="79">
        <f>IF(H8&gt;=2,P25,0)</f>
        <v>0</v>
      </c>
      <c r="R25" s="79">
        <f>SUM(Q23:Q28)</f>
        <v>15</v>
      </c>
      <c r="S25" s="52"/>
      <c r="T25" s="158">
        <f t="shared" si="3"/>
        <v>0</v>
      </c>
      <c r="U25" s="76">
        <f t="shared" si="0"/>
        <v>0</v>
      </c>
      <c r="V25" s="318"/>
      <c r="W25" s="235"/>
      <c r="X25" s="315"/>
      <c r="Y25" s="55">
        <f t="shared" si="4"/>
        <v>0</v>
      </c>
      <c r="Z25" s="245"/>
      <c r="AA25" s="32">
        <f>E8*(ROUNDUP(D8*2*1.5*0.001,1))</f>
        <v>0</v>
      </c>
      <c r="AB25" s="231"/>
      <c r="AC25" s="251"/>
      <c r="AD25" s="264"/>
      <c r="AE25" s="264"/>
      <c r="AF25" s="264"/>
      <c r="AG25" s="264"/>
      <c r="AH25" s="320"/>
      <c r="AI25" s="230"/>
      <c r="AJ25" s="230"/>
      <c r="AK25" s="230"/>
      <c r="AL25" s="230"/>
      <c r="AM25" s="230"/>
      <c r="AN25" s="51"/>
      <c r="AO25" s="44"/>
      <c r="AP25" s="285"/>
      <c r="AQ25" s="35"/>
      <c r="AR25" s="35"/>
      <c r="AS25" s="35"/>
      <c r="AT25" s="35"/>
      <c r="AU25" s="287"/>
      <c r="AV25" s="36"/>
      <c r="AW25" s="37"/>
      <c r="AX25" s="281"/>
      <c r="AY25" s="53"/>
    </row>
    <row r="26" spans="1:51" ht="22.5" customHeight="1" thickBot="1">
      <c r="A26" s="256" t="s">
        <v>64</v>
      </c>
      <c r="B26" s="257"/>
      <c r="C26" s="268" t="str">
        <f>I8</f>
        <v>ДСП 8 мм</v>
      </c>
      <c r="D26" s="269"/>
      <c r="E26" s="256">
        <f>IF(H8&gt;=3,E8,0)</f>
        <v>0</v>
      </c>
      <c r="F26" s="258"/>
      <c r="G26" s="267">
        <f>IF(H8&gt;=3,L26,0)</f>
        <v>0</v>
      </c>
      <c r="H26" s="267"/>
      <c r="I26" s="267">
        <f>IF(H8&gt;=3,M26,0)</f>
        <v>0</v>
      </c>
      <c r="J26" s="267"/>
      <c r="K26" s="31"/>
      <c r="L26" s="79">
        <f t="shared" si="1"/>
        <v>15</v>
      </c>
      <c r="M26" s="79">
        <f t="shared" si="2"/>
        <v>15</v>
      </c>
      <c r="N26" s="24">
        <f>R23+P26</f>
        <v>15</v>
      </c>
      <c r="O26" s="79">
        <f>D8-I11-I12+P26</f>
        <v>15</v>
      </c>
      <c r="P26" s="79">
        <f ca="1">OFFSET('ЦЕНЫ+размеры'!G5:G7,MATCH('№ 1'!C26,'ЦЕНЫ+размеры'!F5:F7,0)-1,0,1,1)</f>
        <v>15</v>
      </c>
      <c r="Q26" s="79">
        <f>IF(H8&gt;=3,P26,0)</f>
        <v>0</v>
      </c>
      <c r="R26" s="79">
        <f>SUM(R24:R25)</f>
        <v>15</v>
      </c>
      <c r="S26" s="52"/>
      <c r="T26" s="158">
        <f t="shared" si="3"/>
        <v>0</v>
      </c>
      <c r="U26" s="76">
        <f t="shared" si="0"/>
        <v>0</v>
      </c>
      <c r="V26" s="318"/>
      <c r="W26" s="235"/>
      <c r="X26" s="315"/>
      <c r="Y26" s="55">
        <f t="shared" si="4"/>
        <v>0</v>
      </c>
      <c r="Z26" s="245"/>
      <c r="AA26" s="32" t="s">
        <v>16</v>
      </c>
      <c r="AB26" s="231"/>
      <c r="AC26" s="251"/>
      <c r="AD26" s="264"/>
      <c r="AE26" s="264"/>
      <c r="AF26" s="264"/>
      <c r="AG26" s="264"/>
      <c r="AH26" s="320"/>
      <c r="AI26" s="230"/>
      <c r="AJ26" s="230"/>
      <c r="AK26" s="230"/>
      <c r="AL26" s="230"/>
      <c r="AM26" s="230"/>
      <c r="AN26" s="51"/>
      <c r="AO26" s="44"/>
      <c r="AP26" s="285"/>
      <c r="AQ26" s="35"/>
      <c r="AR26" s="35"/>
      <c r="AS26" s="35"/>
      <c r="AT26" s="35"/>
      <c r="AU26" s="287"/>
      <c r="AV26" s="36"/>
      <c r="AW26" s="37"/>
      <c r="AX26" s="281"/>
      <c r="AY26" s="53"/>
    </row>
    <row r="27" spans="1:51" ht="22.5" customHeight="1" thickBot="1">
      <c r="A27" s="256" t="s">
        <v>63</v>
      </c>
      <c r="B27" s="257"/>
      <c r="C27" s="268" t="str">
        <f>I8</f>
        <v>ДСП 8 мм</v>
      </c>
      <c r="D27" s="269"/>
      <c r="E27" s="256">
        <f>IF(H8&gt;=4,E8,0)</f>
        <v>0</v>
      </c>
      <c r="F27" s="258"/>
      <c r="G27" s="267">
        <f>IF(H8&gt;=4,L27,0)</f>
        <v>0</v>
      </c>
      <c r="H27" s="267"/>
      <c r="I27" s="267">
        <f>IF(H8&gt;=4,M27,0)</f>
        <v>0</v>
      </c>
      <c r="J27" s="267"/>
      <c r="K27" s="31"/>
      <c r="L27" s="79">
        <f t="shared" si="1"/>
        <v>15</v>
      </c>
      <c r="M27" s="79">
        <f t="shared" si="2"/>
        <v>15</v>
      </c>
      <c r="N27" s="24">
        <f>R23+P27</f>
        <v>15</v>
      </c>
      <c r="O27" s="79">
        <f>D8-I11-I12+P27</f>
        <v>15</v>
      </c>
      <c r="P27" s="79">
        <f ca="1">OFFSET('ЦЕНЫ+размеры'!G5:G7,MATCH('№ 1'!C27,'ЦЕНЫ+размеры'!F5:F7,0)-1,0,1,1)</f>
        <v>15</v>
      </c>
      <c r="Q27" s="79">
        <f>IF(H8&gt;=4,P27,0)</f>
        <v>0</v>
      </c>
      <c r="S27" s="43"/>
      <c r="T27" s="158">
        <f t="shared" si="3"/>
        <v>0</v>
      </c>
      <c r="U27" s="76">
        <f t="shared" si="0"/>
        <v>0</v>
      </c>
      <c r="V27" s="318"/>
      <c r="W27" s="235"/>
      <c r="X27" s="315"/>
      <c r="Y27" s="55">
        <f t="shared" si="4"/>
        <v>0</v>
      </c>
      <c r="Z27" s="245"/>
      <c r="AA27" s="32">
        <f>Z11</f>
        <v>0</v>
      </c>
      <c r="AB27" s="250">
        <f>X23*AC27</f>
        <v>0</v>
      </c>
      <c r="AC27" s="250">
        <f ca="1">OFFSET('ЦЕНЫ+размеры'!J5:J7,MATCH(I8,'ЦЕНЫ+размеры'!F5:F7,0)-1,0,1,1)</f>
        <v>84</v>
      </c>
      <c r="AD27" s="264"/>
      <c r="AE27" s="264"/>
      <c r="AF27" s="264"/>
      <c r="AG27" s="264"/>
      <c r="AH27" s="320"/>
      <c r="AI27" s="230"/>
      <c r="AJ27" s="230"/>
      <c r="AK27" s="230"/>
      <c r="AL27" s="230"/>
      <c r="AM27" s="230"/>
      <c r="AN27" s="51"/>
      <c r="AO27" s="44"/>
      <c r="AP27" s="285"/>
      <c r="AQ27" s="288"/>
      <c r="AR27" s="288"/>
      <c r="AS27" s="288"/>
      <c r="AT27" s="289"/>
      <c r="AU27" s="287"/>
      <c r="AV27" s="33"/>
      <c r="AW27" s="259">
        <v>100</v>
      </c>
      <c r="AX27" s="280"/>
      <c r="AY27" s="53"/>
    </row>
    <row r="28" spans="1:51" ht="22.5" customHeight="1" thickBot="1">
      <c r="A28" s="256" t="s">
        <v>62</v>
      </c>
      <c r="B28" s="257"/>
      <c r="C28" s="268" t="str">
        <f>I8</f>
        <v>ДСП 8 мм</v>
      </c>
      <c r="D28" s="269"/>
      <c r="E28" s="256">
        <f>IF(H8=5,E8,0)</f>
        <v>0</v>
      </c>
      <c r="F28" s="258"/>
      <c r="G28" s="267">
        <f>IF(H8=5,L28,0)</f>
        <v>0</v>
      </c>
      <c r="H28" s="267"/>
      <c r="I28" s="267">
        <f>IF(H8=5,M28,0)</f>
        <v>0</v>
      </c>
      <c r="J28" s="267"/>
      <c r="K28" s="31"/>
      <c r="L28" s="79">
        <f t="shared" si="1"/>
        <v>15</v>
      </c>
      <c r="M28" s="79">
        <f t="shared" si="2"/>
        <v>15</v>
      </c>
      <c r="N28" s="24">
        <f>R23+P28</f>
        <v>15</v>
      </c>
      <c r="O28" s="79">
        <f>D8-I11-I12+P28</f>
        <v>15</v>
      </c>
      <c r="P28" s="79">
        <f ca="1">OFFSET('ЦЕНЫ+размеры'!G5:G7,MATCH('№ 1'!C28,'ЦЕНЫ+размеры'!F5:F7,0)-1,0,1,1)</f>
        <v>15</v>
      </c>
      <c r="Q28" s="79">
        <f>IF(H8=5,P28,0)</f>
        <v>0</v>
      </c>
      <c r="S28" s="43"/>
      <c r="T28" s="158">
        <f t="shared" si="3"/>
        <v>0</v>
      </c>
      <c r="U28" s="76">
        <f t="shared" si="0"/>
        <v>0</v>
      </c>
      <c r="V28" s="319"/>
      <c r="W28" s="237"/>
      <c r="X28" s="315"/>
      <c r="Y28" s="55">
        <f t="shared" si="4"/>
        <v>0</v>
      </c>
      <c r="Z28" s="246"/>
      <c r="AA28" s="32"/>
      <c r="AB28" s="252"/>
      <c r="AC28" s="252"/>
      <c r="AD28" s="264"/>
      <c r="AE28" s="264"/>
      <c r="AF28" s="264"/>
      <c r="AG28" s="264"/>
      <c r="AH28" s="320"/>
      <c r="AI28" s="230"/>
      <c r="AJ28" s="230"/>
      <c r="AK28" s="230"/>
      <c r="AL28" s="230"/>
      <c r="AM28" s="230"/>
      <c r="AN28" s="51"/>
      <c r="AO28" s="44"/>
      <c r="AP28" s="286"/>
      <c r="AQ28" s="290"/>
      <c r="AR28" s="290"/>
      <c r="AS28" s="290"/>
      <c r="AT28" s="291"/>
      <c r="AU28" s="287"/>
      <c r="AV28" s="34"/>
      <c r="AW28" s="260"/>
      <c r="AX28" s="282"/>
      <c r="AY28" s="53"/>
    </row>
    <row r="29" spans="1:51" ht="22.5" customHeight="1">
      <c r="A29" s="57"/>
      <c r="B29" s="57"/>
      <c r="C29" s="57"/>
      <c r="D29" s="57"/>
      <c r="E29" s="57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227"/>
      <c r="AI29" s="229"/>
      <c r="AO29" s="44"/>
      <c r="AP29" s="277"/>
      <c r="AQ29" s="292"/>
      <c r="AR29" s="292"/>
      <c r="AS29" s="292"/>
      <c r="AT29" s="293"/>
      <c r="AU29" s="277"/>
      <c r="AY29" s="53"/>
    </row>
    <row r="30" spans="1:51" ht="22.5" customHeight="1">
      <c r="A30" s="57"/>
      <c r="B30" s="57"/>
      <c r="C30" s="57"/>
      <c r="D30" s="57"/>
      <c r="E30" s="57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228"/>
      <c r="AI30" s="229"/>
      <c r="AO30" s="44"/>
      <c r="AP30" s="278"/>
      <c r="AQ30" s="272"/>
      <c r="AR30" s="272"/>
      <c r="AS30" s="272"/>
      <c r="AT30" s="273"/>
      <c r="AU30" s="278"/>
      <c r="AY30" s="53"/>
    </row>
    <row r="31" spans="1:51" ht="22.5" customHeight="1">
      <c r="A31" s="57"/>
      <c r="B31" s="57"/>
      <c r="C31" s="57"/>
      <c r="D31" s="57"/>
      <c r="E31" s="57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228"/>
      <c r="AI31" s="229"/>
      <c r="AO31" s="44"/>
      <c r="AP31" s="259">
        <f>IF(D11,D11,100)</f>
        <v>100</v>
      </c>
      <c r="AQ31" s="275"/>
      <c r="AR31" s="275"/>
      <c r="AS31" s="275"/>
      <c r="AT31" s="276"/>
      <c r="AU31" s="259">
        <f>IF(D12,D12,100)</f>
        <v>100</v>
      </c>
      <c r="AY31" s="53"/>
    </row>
    <row r="32" spans="1:51" ht="22.5" customHeight="1">
      <c r="A32" s="57"/>
      <c r="B32" s="57"/>
      <c r="C32" s="57"/>
      <c r="D32" s="57"/>
      <c r="E32" s="57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228"/>
      <c r="AI32" s="229"/>
      <c r="AO32" s="44"/>
      <c r="AP32" s="283"/>
      <c r="AQ32" s="58"/>
      <c r="AR32" s="58"/>
      <c r="AS32" s="58"/>
      <c r="AT32" s="58"/>
      <c r="AU32" s="283"/>
      <c r="AY32" s="53"/>
    </row>
    <row r="33" spans="1:51" ht="22.5" customHeight="1">
      <c r="A33" s="57"/>
      <c r="B33" s="57"/>
      <c r="C33" s="57"/>
      <c r="D33" s="57"/>
      <c r="E33" s="57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228"/>
      <c r="AE33" s="52"/>
      <c r="AF33" s="52"/>
      <c r="AG33" s="52"/>
      <c r="AH33" s="52"/>
      <c r="AI33" s="229"/>
      <c r="AJ33" s="52"/>
      <c r="AK33" s="52"/>
      <c r="AL33" s="52"/>
      <c r="AM33" s="52"/>
      <c r="AN33" s="52"/>
      <c r="AO33" s="44"/>
      <c r="AP33" s="59"/>
      <c r="AQ33" s="58"/>
      <c r="AR33" s="58"/>
      <c r="AS33" s="58"/>
      <c r="AT33" s="58"/>
      <c r="AU33" s="60"/>
      <c r="AY33" s="53"/>
    </row>
    <row r="34" spans="1:51" ht="22.5" customHeight="1">
      <c r="A34" s="57"/>
      <c r="B34" s="57"/>
      <c r="C34" s="57"/>
      <c r="D34" s="57"/>
      <c r="E34" s="57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40"/>
      <c r="AP34" s="271">
        <f>D8</f>
        <v>0</v>
      </c>
      <c r="AQ34" s="272"/>
      <c r="AR34" s="272"/>
      <c r="AS34" s="272"/>
      <c r="AT34" s="272"/>
      <c r="AU34" s="273"/>
      <c r="AY34" s="53"/>
    </row>
    <row r="35" spans="1:51" ht="22.5" customHeight="1">
      <c r="A35" s="61"/>
      <c r="B35" s="61"/>
      <c r="C35" s="61"/>
      <c r="D35" s="61"/>
      <c r="E35" s="61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0"/>
      <c r="AP35" s="274"/>
      <c r="AQ35" s="275"/>
      <c r="AR35" s="275"/>
      <c r="AS35" s="275"/>
      <c r="AT35" s="275"/>
      <c r="AU35" s="276"/>
      <c r="AY35" s="53"/>
    </row>
    <row r="36" spans="1:51" ht="22.5" customHeight="1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0"/>
      <c r="AY36" s="53"/>
    </row>
    <row r="37" spans="1:51" ht="22.5" customHeight="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40"/>
      <c r="AY37" s="53"/>
    </row>
    <row r="38" spans="1:51" ht="22.5" customHeight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Y38" s="53"/>
    </row>
    <row r="39" spans="1:51" ht="22.5" customHeight="1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Y39" s="53"/>
    </row>
    <row r="40" spans="1:51" ht="22.5" customHeight="1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Y40" s="53"/>
    </row>
    <row r="41" spans="1:51" ht="22.5" customHeight="1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Y41" s="53"/>
    </row>
    <row r="42" spans="1:51" ht="22.5" customHeight="1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Y42" s="53"/>
    </row>
    <row r="43" spans="1:40" ht="22.5" customHeight="1">
      <c r="A43" s="61"/>
      <c r="B43" s="61"/>
      <c r="C43" s="61"/>
      <c r="D43" s="62"/>
      <c r="E43" s="62"/>
      <c r="F43" s="62"/>
      <c r="G43" s="62"/>
      <c r="H43" s="62"/>
      <c r="I43" s="61"/>
      <c r="J43" s="61"/>
      <c r="K43" s="61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</row>
    <row r="44" spans="1:40" ht="22.5" customHeight="1">
      <c r="A44" s="61"/>
      <c r="B44" s="61"/>
      <c r="C44" s="61"/>
      <c r="D44" s="62"/>
      <c r="E44" s="62"/>
      <c r="F44" s="62"/>
      <c r="G44" s="62"/>
      <c r="H44" s="62"/>
      <c r="I44" s="61"/>
      <c r="J44" s="61"/>
      <c r="K44" s="61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</row>
    <row r="45" spans="1:40" ht="22.5" customHeight="1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</row>
    <row r="46" spans="1:40" ht="22.5" customHeight="1">
      <c r="A46" s="61"/>
      <c r="B46" s="61"/>
      <c r="C46" s="61"/>
      <c r="D46" s="61"/>
      <c r="E46" s="62"/>
      <c r="F46" s="61"/>
      <c r="G46" s="61"/>
      <c r="H46" s="61"/>
      <c r="I46" s="61"/>
      <c r="J46" s="61"/>
      <c r="K46" s="61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</row>
    <row r="47" spans="1:11" ht="22.5" customHeight="1">
      <c r="A47" s="61"/>
      <c r="B47" s="61"/>
      <c r="C47" s="61"/>
      <c r="D47" s="61"/>
      <c r="E47" s="62"/>
      <c r="F47" s="61"/>
      <c r="G47" s="61"/>
      <c r="H47" s="61"/>
      <c r="I47" s="61"/>
      <c r="J47" s="61"/>
      <c r="K47" s="61"/>
    </row>
    <row r="48" spans="1:11" ht="22.5" customHeight="1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</row>
    <row r="49" spans="1:11" ht="22.5" customHeight="1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</row>
    <row r="50" spans="1:11" ht="14.25" customHeight="1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</row>
    <row r="51" spans="1:11" ht="17.25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</row>
    <row r="52" spans="1:11" ht="17.25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</row>
    <row r="53" spans="1:11" ht="17.25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</row>
    <row r="54" spans="1:11" ht="17.25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</row>
    <row r="55" spans="1:11" ht="17.25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</row>
    <row r="56" spans="1:11" ht="14.25" customHeight="1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</row>
    <row r="57" spans="1:11" ht="14.25" customHeight="1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</row>
    <row r="58" spans="1:11" ht="17.25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</row>
    <row r="59" spans="1:11" ht="17.25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</row>
    <row r="60" spans="1:11" ht="17.25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</row>
    <row r="61" spans="1:11" ht="17.25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</row>
    <row r="62" spans="1:11" ht="17.25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</row>
    <row r="63" spans="1:11" ht="15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</row>
    <row r="64" spans="1:11" ht="15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</row>
    <row r="65" spans="1:11" ht="15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</row>
    <row r="66" spans="1:11" ht="15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</row>
    <row r="67" spans="1:11" ht="15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</row>
    <row r="68" spans="1:11" ht="15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</row>
    <row r="69" spans="1:11" ht="15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</row>
    <row r="70" spans="1:11" ht="15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63"/>
    </row>
    <row r="71" spans="1:11" ht="15">
      <c r="A71" s="63"/>
      <c r="B71" s="63"/>
      <c r="C71" s="63"/>
      <c r="D71" s="63"/>
      <c r="E71" s="63"/>
      <c r="F71" s="63"/>
      <c r="G71" s="63"/>
      <c r="H71" s="63"/>
      <c r="I71" s="63"/>
      <c r="J71" s="63"/>
      <c r="K71" s="63"/>
    </row>
    <row r="72" spans="1:11" ht="15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</row>
    <row r="73" spans="1:11" ht="15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63"/>
    </row>
    <row r="74" spans="1:11" ht="15">
      <c r="A74" s="63"/>
      <c r="B74" s="63"/>
      <c r="C74" s="63"/>
      <c r="D74" s="63"/>
      <c r="E74" s="63"/>
      <c r="F74" s="63"/>
      <c r="G74" s="63"/>
      <c r="H74" s="63"/>
      <c r="I74" s="63"/>
      <c r="J74" s="63"/>
      <c r="K74" s="63"/>
    </row>
    <row r="75" spans="1:11" ht="15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</row>
    <row r="76" spans="1:11" ht="15">
      <c r="A76" s="63"/>
      <c r="B76" s="63"/>
      <c r="C76" s="63"/>
      <c r="D76" s="63"/>
      <c r="E76" s="63"/>
      <c r="F76" s="63"/>
      <c r="G76" s="63"/>
      <c r="H76" s="63"/>
      <c r="I76" s="63"/>
      <c r="J76" s="63"/>
      <c r="K76" s="63"/>
    </row>
    <row r="77" spans="1:11" ht="15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</row>
    <row r="78" spans="1:11" ht="15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</row>
    <row r="79" spans="1:11" ht="15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</row>
    <row r="80" spans="1:11" ht="15">
      <c r="A80" s="63"/>
      <c r="B80" s="63"/>
      <c r="C80" s="63"/>
      <c r="D80" s="63"/>
      <c r="E80" s="63"/>
      <c r="F80" s="63"/>
      <c r="G80" s="63"/>
      <c r="H80" s="63"/>
      <c r="I80" s="63"/>
      <c r="J80" s="63"/>
      <c r="K80" s="63"/>
    </row>
    <row r="81" spans="1:11" ht="15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</row>
    <row r="82" spans="1:11" ht="15">
      <c r="A82" s="63"/>
      <c r="B82" s="63"/>
      <c r="C82" s="63"/>
      <c r="D82" s="63"/>
      <c r="E82" s="63"/>
      <c r="F82" s="63"/>
      <c r="G82" s="63"/>
      <c r="H82" s="63"/>
      <c r="I82" s="63"/>
      <c r="J82" s="63"/>
      <c r="K82" s="63"/>
    </row>
    <row r="83" spans="1:11" ht="15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</row>
    <row r="84" spans="1:11" ht="15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3"/>
    </row>
    <row r="85" spans="1:11" ht="15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3"/>
    </row>
    <row r="86" spans="1:11" ht="15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</row>
    <row r="87" spans="1:11" ht="15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3"/>
    </row>
    <row r="88" spans="1:11" ht="15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3"/>
    </row>
    <row r="89" spans="1:11" ht="15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3"/>
    </row>
    <row r="90" spans="1:11" ht="15">
      <c r="A90" s="63"/>
      <c r="B90" s="63"/>
      <c r="C90" s="63"/>
      <c r="D90" s="63"/>
      <c r="E90" s="63"/>
      <c r="F90" s="63"/>
      <c r="G90" s="63"/>
      <c r="H90" s="63"/>
      <c r="I90" s="63"/>
      <c r="J90" s="63"/>
      <c r="K90" s="63"/>
    </row>
    <row r="91" spans="1:11" ht="15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3"/>
    </row>
    <row r="92" spans="1:11" ht="15">
      <c r="A92" s="63"/>
      <c r="B92" s="63"/>
      <c r="C92" s="63"/>
      <c r="D92" s="63"/>
      <c r="E92" s="63"/>
      <c r="F92" s="63"/>
      <c r="G92" s="63"/>
      <c r="H92" s="63"/>
      <c r="I92" s="63"/>
      <c r="J92" s="63"/>
      <c r="K92" s="63"/>
    </row>
    <row r="93" spans="1:11" ht="15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3"/>
    </row>
    <row r="94" spans="1:11" ht="15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3"/>
    </row>
    <row r="95" spans="1:11" ht="15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63"/>
    </row>
    <row r="96" spans="1:11" ht="15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63"/>
    </row>
    <row r="97" spans="1:11" ht="15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3"/>
    </row>
    <row r="98" spans="1:11" ht="15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3"/>
    </row>
    <row r="99" spans="1:11" ht="15">
      <c r="A99" s="63"/>
      <c r="B99" s="63"/>
      <c r="C99" s="63"/>
      <c r="D99" s="63"/>
      <c r="E99" s="63"/>
      <c r="F99" s="63"/>
      <c r="G99" s="63"/>
      <c r="H99" s="63"/>
      <c r="I99" s="63"/>
      <c r="J99" s="63"/>
      <c r="K99" s="63"/>
    </row>
    <row r="100" spans="1:11" ht="15">
      <c r="A100" s="63"/>
      <c r="B100" s="63"/>
      <c r="C100" s="63"/>
      <c r="D100" s="63"/>
      <c r="E100" s="63"/>
      <c r="F100" s="63"/>
      <c r="G100" s="63"/>
      <c r="H100" s="63"/>
      <c r="I100" s="63"/>
      <c r="J100" s="63"/>
      <c r="K100" s="63"/>
    </row>
    <row r="101" spans="1:11" ht="15">
      <c r="A101" s="63"/>
      <c r="B101" s="63"/>
      <c r="C101" s="63"/>
      <c r="D101" s="63"/>
      <c r="E101" s="63"/>
      <c r="F101" s="63"/>
      <c r="G101" s="63"/>
      <c r="H101" s="63"/>
      <c r="I101" s="63"/>
      <c r="J101" s="63"/>
      <c r="K101" s="63"/>
    </row>
    <row r="102" spans="1:11" ht="15">
      <c r="A102" s="63"/>
      <c r="B102" s="63"/>
      <c r="C102" s="63"/>
      <c r="D102" s="63"/>
      <c r="E102" s="63"/>
      <c r="F102" s="63"/>
      <c r="G102" s="63"/>
      <c r="H102" s="63"/>
      <c r="I102" s="63"/>
      <c r="J102" s="63"/>
      <c r="K102" s="63"/>
    </row>
    <row r="103" spans="1:11" ht="15">
      <c r="A103" s="63"/>
      <c r="B103" s="63"/>
      <c r="C103" s="63"/>
      <c r="D103" s="63"/>
      <c r="E103" s="63"/>
      <c r="F103" s="63"/>
      <c r="G103" s="63"/>
      <c r="H103" s="63"/>
      <c r="I103" s="63"/>
      <c r="J103" s="63"/>
      <c r="K103" s="63"/>
    </row>
    <row r="104" spans="1:11" ht="15">
      <c r="A104" s="63"/>
      <c r="B104" s="63"/>
      <c r="C104" s="63"/>
      <c r="D104" s="63"/>
      <c r="E104" s="63"/>
      <c r="F104" s="63"/>
      <c r="G104" s="63"/>
      <c r="H104" s="63"/>
      <c r="I104" s="63"/>
      <c r="J104" s="63"/>
      <c r="K104" s="63"/>
    </row>
    <row r="105" spans="1:11" ht="15">
      <c r="A105" s="63"/>
      <c r="B105" s="63"/>
      <c r="C105" s="63"/>
      <c r="D105" s="63"/>
      <c r="E105" s="63"/>
      <c r="F105" s="63"/>
      <c r="G105" s="63"/>
      <c r="H105" s="63"/>
      <c r="I105" s="63"/>
      <c r="J105" s="63"/>
      <c r="K105" s="63"/>
    </row>
    <row r="106" spans="1:11" ht="15">
      <c r="A106" s="63"/>
      <c r="B106" s="63"/>
      <c r="C106" s="63"/>
      <c r="D106" s="63"/>
      <c r="E106" s="63"/>
      <c r="F106" s="63"/>
      <c r="G106" s="63"/>
      <c r="H106" s="63"/>
      <c r="I106" s="63"/>
      <c r="J106" s="63"/>
      <c r="K106" s="63"/>
    </row>
    <row r="107" spans="1:11" ht="15">
      <c r="A107" s="63"/>
      <c r="B107" s="63"/>
      <c r="C107" s="63"/>
      <c r="D107" s="63"/>
      <c r="E107" s="63"/>
      <c r="F107" s="63"/>
      <c r="G107" s="63"/>
      <c r="H107" s="63"/>
      <c r="I107" s="63"/>
      <c r="J107" s="63"/>
      <c r="K107" s="63"/>
    </row>
    <row r="108" spans="1:11" ht="15">
      <c r="A108" s="63"/>
      <c r="B108" s="63"/>
      <c r="C108" s="63"/>
      <c r="D108" s="63"/>
      <c r="E108" s="63"/>
      <c r="F108" s="63"/>
      <c r="G108" s="63"/>
      <c r="H108" s="63"/>
      <c r="I108" s="63"/>
      <c r="J108" s="63"/>
      <c r="K108" s="63"/>
    </row>
    <row r="109" spans="1:11" ht="15">
      <c r="A109" s="63"/>
      <c r="B109" s="63"/>
      <c r="C109" s="63"/>
      <c r="D109" s="63"/>
      <c r="E109" s="63"/>
      <c r="F109" s="63"/>
      <c r="G109" s="63"/>
      <c r="H109" s="63"/>
      <c r="I109" s="63"/>
      <c r="J109" s="63"/>
      <c r="K109" s="63"/>
    </row>
    <row r="110" spans="1:11" ht="15">
      <c r="A110" s="63"/>
      <c r="B110" s="63"/>
      <c r="C110" s="63"/>
      <c r="D110" s="63"/>
      <c r="E110" s="63"/>
      <c r="F110" s="63"/>
      <c r="G110" s="63"/>
      <c r="H110" s="63"/>
      <c r="I110" s="63"/>
      <c r="J110" s="63"/>
      <c r="K110" s="63"/>
    </row>
    <row r="111" spans="1:11" ht="15">
      <c r="A111" s="63"/>
      <c r="B111" s="63"/>
      <c r="C111" s="63"/>
      <c r="D111" s="63"/>
      <c r="E111" s="63"/>
      <c r="F111" s="63"/>
      <c r="G111" s="63"/>
      <c r="H111" s="63"/>
      <c r="I111" s="63"/>
      <c r="J111" s="63"/>
      <c r="K111" s="63"/>
    </row>
    <row r="112" spans="1:11" ht="15">
      <c r="A112" s="63"/>
      <c r="B112" s="63"/>
      <c r="C112" s="63"/>
      <c r="D112" s="63"/>
      <c r="E112" s="63"/>
      <c r="F112" s="63"/>
      <c r="G112" s="63"/>
      <c r="H112" s="63"/>
      <c r="I112" s="63"/>
      <c r="J112" s="63"/>
      <c r="K112" s="63"/>
    </row>
    <row r="113" spans="1:11" ht="15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63"/>
    </row>
    <row r="114" spans="1:11" ht="15">
      <c r="A114" s="63"/>
      <c r="B114" s="63"/>
      <c r="C114" s="63"/>
      <c r="D114" s="63"/>
      <c r="E114" s="63"/>
      <c r="F114" s="63"/>
      <c r="G114" s="63"/>
      <c r="H114" s="63"/>
      <c r="I114" s="63"/>
      <c r="J114" s="63"/>
      <c r="K114" s="63"/>
    </row>
    <row r="115" spans="1:11" ht="15">
      <c r="A115" s="63"/>
      <c r="B115" s="63"/>
      <c r="C115" s="63"/>
      <c r="D115" s="63"/>
      <c r="E115" s="63"/>
      <c r="F115" s="63"/>
      <c r="G115" s="63"/>
      <c r="H115" s="63"/>
      <c r="I115" s="63"/>
      <c r="J115" s="63"/>
      <c r="K115" s="63"/>
    </row>
    <row r="116" spans="1:11" ht="15">
      <c r="A116" s="63"/>
      <c r="B116" s="63"/>
      <c r="C116" s="63"/>
      <c r="D116" s="63"/>
      <c r="E116" s="63"/>
      <c r="F116" s="63"/>
      <c r="G116" s="63"/>
      <c r="H116" s="63"/>
      <c r="I116" s="63"/>
      <c r="J116" s="63"/>
      <c r="K116" s="63"/>
    </row>
    <row r="117" spans="1:11" ht="15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63"/>
    </row>
    <row r="118" spans="1:11" ht="15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63"/>
    </row>
    <row r="119" spans="1:11" ht="15">
      <c r="A119" s="63"/>
      <c r="B119" s="63"/>
      <c r="C119" s="63"/>
      <c r="D119" s="63"/>
      <c r="E119" s="63"/>
      <c r="F119" s="63"/>
      <c r="G119" s="63"/>
      <c r="H119" s="63"/>
      <c r="I119" s="63"/>
      <c r="J119" s="63"/>
      <c r="K119" s="63"/>
    </row>
    <row r="120" spans="1:11" ht="15">
      <c r="A120" s="63"/>
      <c r="B120" s="63"/>
      <c r="C120" s="63"/>
      <c r="D120" s="63"/>
      <c r="E120" s="63"/>
      <c r="F120" s="63"/>
      <c r="G120" s="63"/>
      <c r="H120" s="63"/>
      <c r="I120" s="63"/>
      <c r="J120" s="63"/>
      <c r="K120" s="63"/>
    </row>
    <row r="121" spans="1:11" ht="15">
      <c r="A121" s="63"/>
      <c r="B121" s="63"/>
      <c r="C121" s="63"/>
      <c r="D121" s="63"/>
      <c r="E121" s="63"/>
      <c r="F121" s="63"/>
      <c r="G121" s="63"/>
      <c r="H121" s="63"/>
      <c r="I121" s="63"/>
      <c r="J121" s="63"/>
      <c r="K121" s="63"/>
    </row>
    <row r="122" spans="1:11" ht="15">
      <c r="A122" s="63"/>
      <c r="B122" s="63"/>
      <c r="C122" s="63"/>
      <c r="D122" s="63"/>
      <c r="E122" s="63"/>
      <c r="F122" s="63"/>
      <c r="G122" s="63"/>
      <c r="H122" s="63"/>
      <c r="I122" s="63"/>
      <c r="J122" s="63"/>
      <c r="K122" s="63"/>
    </row>
    <row r="123" spans="1:11" ht="15">
      <c r="A123" s="63"/>
      <c r="B123" s="63"/>
      <c r="C123" s="63"/>
      <c r="D123" s="63"/>
      <c r="E123" s="63"/>
      <c r="F123" s="63"/>
      <c r="G123" s="63"/>
      <c r="H123" s="63"/>
      <c r="I123" s="63"/>
      <c r="J123" s="63"/>
      <c r="K123" s="63"/>
    </row>
    <row r="124" spans="1:11" ht="15">
      <c r="A124" s="63"/>
      <c r="B124" s="63"/>
      <c r="C124" s="63"/>
      <c r="D124" s="63"/>
      <c r="E124" s="63"/>
      <c r="F124" s="63"/>
      <c r="G124" s="63"/>
      <c r="H124" s="63"/>
      <c r="I124" s="63"/>
      <c r="J124" s="63"/>
      <c r="K124" s="63"/>
    </row>
    <row r="125" spans="1:11" ht="15">
      <c r="A125" s="63"/>
      <c r="B125" s="63"/>
      <c r="C125" s="63"/>
      <c r="D125" s="63"/>
      <c r="E125" s="63"/>
      <c r="F125" s="63"/>
      <c r="G125" s="63"/>
      <c r="H125" s="63"/>
      <c r="I125" s="63"/>
      <c r="J125" s="63"/>
      <c r="K125" s="63"/>
    </row>
    <row r="126" spans="1:11" ht="15">
      <c r="A126" s="63"/>
      <c r="B126" s="63"/>
      <c r="C126" s="63"/>
      <c r="D126" s="63"/>
      <c r="E126" s="63"/>
      <c r="F126" s="63"/>
      <c r="G126" s="63"/>
      <c r="H126" s="63"/>
      <c r="I126" s="63"/>
      <c r="J126" s="63"/>
      <c r="K126" s="63"/>
    </row>
    <row r="127" spans="1:11" ht="15">
      <c r="A127" s="63"/>
      <c r="B127" s="63"/>
      <c r="C127" s="63"/>
      <c r="D127" s="63"/>
      <c r="E127" s="63"/>
      <c r="F127" s="63"/>
      <c r="G127" s="63"/>
      <c r="H127" s="63"/>
      <c r="I127" s="63"/>
      <c r="J127" s="63"/>
      <c r="K127" s="63"/>
    </row>
    <row r="128" spans="1:11" ht="15">
      <c r="A128" s="63"/>
      <c r="B128" s="63"/>
      <c r="C128" s="63"/>
      <c r="D128" s="63"/>
      <c r="E128" s="63"/>
      <c r="F128" s="63"/>
      <c r="G128" s="63"/>
      <c r="H128" s="63"/>
      <c r="I128" s="63"/>
      <c r="J128" s="63"/>
      <c r="K128" s="63"/>
    </row>
    <row r="129" spans="1:11" ht="1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</row>
    <row r="130" spans="1:11" ht="1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</row>
    <row r="131" spans="1:11" ht="1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</row>
    <row r="132" spans="1:11" ht="15">
      <c r="A132" s="63"/>
      <c r="B132" s="63"/>
      <c r="C132" s="63"/>
      <c r="D132" s="63"/>
      <c r="E132" s="63"/>
      <c r="F132" s="63"/>
      <c r="G132" s="63"/>
      <c r="H132" s="63"/>
      <c r="I132" s="63"/>
      <c r="J132" s="63"/>
      <c r="K132" s="63"/>
    </row>
    <row r="133" spans="1:11" ht="1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</row>
    <row r="134" spans="1:11" ht="15">
      <c r="A134" s="63"/>
      <c r="B134" s="63"/>
      <c r="C134" s="63"/>
      <c r="D134" s="63"/>
      <c r="E134" s="63"/>
      <c r="F134" s="63"/>
      <c r="G134" s="63"/>
      <c r="H134" s="63"/>
      <c r="I134" s="63"/>
      <c r="J134" s="63"/>
      <c r="K134" s="63"/>
    </row>
    <row r="135" spans="1:11" ht="15">
      <c r="A135" s="63"/>
      <c r="B135" s="63"/>
      <c r="C135" s="63"/>
      <c r="D135" s="63"/>
      <c r="E135" s="63"/>
      <c r="F135" s="63"/>
      <c r="G135" s="63"/>
      <c r="H135" s="63"/>
      <c r="I135" s="63"/>
      <c r="J135" s="63"/>
      <c r="K135" s="63"/>
    </row>
    <row r="136" spans="1:11" ht="15">
      <c r="A136" s="63"/>
      <c r="B136" s="63"/>
      <c r="C136" s="63"/>
      <c r="D136" s="63"/>
      <c r="E136" s="63"/>
      <c r="F136" s="63"/>
      <c r="G136" s="63"/>
      <c r="H136" s="63"/>
      <c r="I136" s="63"/>
      <c r="J136" s="63"/>
      <c r="K136" s="63"/>
    </row>
    <row r="137" spans="1:11" ht="15">
      <c r="A137" s="63"/>
      <c r="B137" s="63"/>
      <c r="C137" s="63"/>
      <c r="D137" s="63"/>
      <c r="E137" s="63"/>
      <c r="F137" s="63"/>
      <c r="G137" s="63"/>
      <c r="H137" s="63"/>
      <c r="I137" s="63"/>
      <c r="J137" s="63"/>
      <c r="K137" s="63"/>
    </row>
    <row r="138" spans="1:11" ht="15">
      <c r="A138" s="63"/>
      <c r="B138" s="63"/>
      <c r="C138" s="63"/>
      <c r="D138" s="63"/>
      <c r="E138" s="63"/>
      <c r="F138" s="63"/>
      <c r="G138" s="63"/>
      <c r="H138" s="63"/>
      <c r="I138" s="63"/>
      <c r="J138" s="63"/>
      <c r="K138" s="63"/>
    </row>
    <row r="139" spans="1:11" ht="15">
      <c r="A139" s="63"/>
      <c r="B139" s="63"/>
      <c r="C139" s="63"/>
      <c r="D139" s="63"/>
      <c r="E139" s="63"/>
      <c r="F139" s="63"/>
      <c r="G139" s="63"/>
      <c r="H139" s="63"/>
      <c r="I139" s="63"/>
      <c r="J139" s="63"/>
      <c r="K139" s="63"/>
    </row>
    <row r="140" spans="1:11" ht="15">
      <c r="A140" s="63"/>
      <c r="B140" s="63"/>
      <c r="C140" s="63"/>
      <c r="D140" s="63"/>
      <c r="E140" s="63"/>
      <c r="F140" s="63"/>
      <c r="G140" s="63"/>
      <c r="H140" s="63"/>
      <c r="I140" s="63"/>
      <c r="J140" s="63"/>
      <c r="K140" s="63"/>
    </row>
    <row r="141" spans="1:11" ht="15">
      <c r="A141" s="63"/>
      <c r="B141" s="63"/>
      <c r="C141" s="63"/>
      <c r="D141" s="63"/>
      <c r="E141" s="63"/>
      <c r="F141" s="63"/>
      <c r="G141" s="63"/>
      <c r="H141" s="63"/>
      <c r="I141" s="63"/>
      <c r="J141" s="63"/>
      <c r="K141" s="63"/>
    </row>
    <row r="142" spans="1:11" ht="15">
      <c r="A142" s="63"/>
      <c r="B142" s="63"/>
      <c r="C142" s="63"/>
      <c r="D142" s="63"/>
      <c r="E142" s="63"/>
      <c r="F142" s="63"/>
      <c r="G142" s="63"/>
      <c r="H142" s="63"/>
      <c r="I142" s="63"/>
      <c r="J142" s="63"/>
      <c r="K142" s="63"/>
    </row>
    <row r="143" spans="1:11" ht="15">
      <c r="A143" s="63"/>
      <c r="B143" s="63"/>
      <c r="C143" s="63"/>
      <c r="D143" s="63"/>
      <c r="E143" s="63"/>
      <c r="F143" s="63"/>
      <c r="G143" s="63"/>
      <c r="H143" s="63"/>
      <c r="I143" s="63"/>
      <c r="J143" s="63"/>
      <c r="K143" s="63"/>
    </row>
    <row r="144" spans="1:11" ht="15">
      <c r="A144" s="63"/>
      <c r="B144" s="63"/>
      <c r="C144" s="63"/>
      <c r="D144" s="63"/>
      <c r="E144" s="63"/>
      <c r="F144" s="63"/>
      <c r="G144" s="63"/>
      <c r="H144" s="63"/>
      <c r="I144" s="63"/>
      <c r="J144" s="63"/>
      <c r="K144" s="63"/>
    </row>
    <row r="145" spans="1:11" ht="15">
      <c r="A145" s="63"/>
      <c r="B145" s="63"/>
      <c r="C145" s="63"/>
      <c r="D145" s="63"/>
      <c r="E145" s="63"/>
      <c r="F145" s="63"/>
      <c r="G145" s="63"/>
      <c r="H145" s="63"/>
      <c r="I145" s="63"/>
      <c r="J145" s="63"/>
      <c r="K145" s="63"/>
    </row>
    <row r="146" spans="1:11" ht="15">
      <c r="A146" s="63"/>
      <c r="B146" s="63"/>
      <c r="C146" s="63"/>
      <c r="D146" s="63"/>
      <c r="E146" s="63"/>
      <c r="F146" s="63"/>
      <c r="G146" s="63"/>
      <c r="H146" s="63"/>
      <c r="I146" s="63"/>
      <c r="J146" s="63"/>
      <c r="K146" s="63"/>
    </row>
    <row r="147" spans="1:11" ht="15">
      <c r="A147" s="63"/>
      <c r="B147" s="63"/>
      <c r="C147" s="63"/>
      <c r="D147" s="63"/>
      <c r="E147" s="63"/>
      <c r="F147" s="63"/>
      <c r="G147" s="63"/>
      <c r="H147" s="63"/>
      <c r="I147" s="63"/>
      <c r="J147" s="63"/>
      <c r="K147" s="63"/>
    </row>
    <row r="148" spans="1:11" ht="15">
      <c r="A148" s="63"/>
      <c r="B148" s="63"/>
      <c r="C148" s="63"/>
      <c r="D148" s="63"/>
      <c r="E148" s="63"/>
      <c r="F148" s="63"/>
      <c r="G148" s="63"/>
      <c r="H148" s="63"/>
      <c r="I148" s="63"/>
      <c r="J148" s="63"/>
      <c r="K148" s="63"/>
    </row>
    <row r="149" spans="1:11" ht="15">
      <c r="A149" s="63"/>
      <c r="B149" s="63"/>
      <c r="C149" s="63"/>
      <c r="D149" s="63"/>
      <c r="E149" s="63"/>
      <c r="F149" s="63"/>
      <c r="G149" s="63"/>
      <c r="H149" s="63"/>
      <c r="I149" s="63"/>
      <c r="J149" s="63"/>
      <c r="K149" s="63"/>
    </row>
    <row r="150" spans="1:11" ht="15">
      <c r="A150" s="63"/>
      <c r="B150" s="63"/>
      <c r="C150" s="63"/>
      <c r="D150" s="63"/>
      <c r="E150" s="63"/>
      <c r="F150" s="63"/>
      <c r="G150" s="63"/>
      <c r="H150" s="63"/>
      <c r="I150" s="63"/>
      <c r="J150" s="63"/>
      <c r="K150" s="63"/>
    </row>
    <row r="151" spans="1:11" ht="15">
      <c r="A151" s="63"/>
      <c r="B151" s="63"/>
      <c r="C151" s="63"/>
      <c r="D151" s="63"/>
      <c r="E151" s="63"/>
      <c r="F151" s="63"/>
      <c r="G151" s="63"/>
      <c r="H151" s="63"/>
      <c r="I151" s="63"/>
      <c r="J151" s="63"/>
      <c r="K151" s="63"/>
    </row>
    <row r="152" spans="1:11" ht="15">
      <c r="A152" s="63"/>
      <c r="B152" s="63"/>
      <c r="C152" s="63"/>
      <c r="D152" s="63"/>
      <c r="E152" s="63"/>
      <c r="F152" s="63"/>
      <c r="G152" s="63"/>
      <c r="H152" s="63"/>
      <c r="I152" s="63"/>
      <c r="J152" s="63"/>
      <c r="K152" s="63"/>
    </row>
    <row r="153" spans="1:11" ht="15">
      <c r="A153" s="63"/>
      <c r="B153" s="63"/>
      <c r="C153" s="63"/>
      <c r="D153" s="63"/>
      <c r="E153" s="63"/>
      <c r="F153" s="63"/>
      <c r="G153" s="63"/>
      <c r="H153" s="63"/>
      <c r="I153" s="63"/>
      <c r="J153" s="63"/>
      <c r="K153" s="63"/>
    </row>
    <row r="154" spans="1:11" ht="15">
      <c r="A154" s="63"/>
      <c r="B154" s="63"/>
      <c r="C154" s="63"/>
      <c r="D154" s="63"/>
      <c r="E154" s="63"/>
      <c r="F154" s="63"/>
      <c r="G154" s="63"/>
      <c r="H154" s="63"/>
      <c r="I154" s="63"/>
      <c r="J154" s="63"/>
      <c r="K154" s="63"/>
    </row>
    <row r="155" spans="1:11" ht="15">
      <c r="A155" s="63"/>
      <c r="B155" s="63"/>
      <c r="C155" s="63"/>
      <c r="D155" s="63"/>
      <c r="E155" s="63"/>
      <c r="F155" s="63"/>
      <c r="G155" s="63"/>
      <c r="H155" s="63"/>
      <c r="I155" s="63"/>
      <c r="J155" s="63"/>
      <c r="K155" s="63"/>
    </row>
    <row r="156" spans="1:11" ht="15">
      <c r="A156" s="63"/>
      <c r="B156" s="63"/>
      <c r="C156" s="63"/>
      <c r="D156" s="63"/>
      <c r="E156" s="63"/>
      <c r="F156" s="63"/>
      <c r="G156" s="63"/>
      <c r="H156" s="63"/>
      <c r="I156" s="63"/>
      <c r="J156" s="63"/>
      <c r="K156" s="63"/>
    </row>
    <row r="157" spans="1:11" ht="15">
      <c r="A157" s="63"/>
      <c r="B157" s="63"/>
      <c r="C157" s="63"/>
      <c r="D157" s="63"/>
      <c r="E157" s="63"/>
      <c r="F157" s="63"/>
      <c r="G157" s="63"/>
      <c r="H157" s="63"/>
      <c r="I157" s="63"/>
      <c r="J157" s="63"/>
      <c r="K157" s="63"/>
    </row>
    <row r="158" spans="1:11" ht="15">
      <c r="A158" s="63"/>
      <c r="B158" s="63"/>
      <c r="C158" s="63"/>
      <c r="D158" s="63"/>
      <c r="E158" s="63"/>
      <c r="F158" s="63"/>
      <c r="G158" s="63"/>
      <c r="H158" s="63"/>
      <c r="I158" s="63"/>
      <c r="J158" s="63"/>
      <c r="K158" s="63"/>
    </row>
    <row r="159" spans="1:11" ht="15">
      <c r="A159" s="63"/>
      <c r="B159" s="63"/>
      <c r="C159" s="63"/>
      <c r="D159" s="63"/>
      <c r="E159" s="63"/>
      <c r="F159" s="63"/>
      <c r="G159" s="63"/>
      <c r="H159" s="63"/>
      <c r="I159" s="63"/>
      <c r="J159" s="63"/>
      <c r="K159" s="63"/>
    </row>
    <row r="160" spans="1:11" ht="15">
      <c r="A160" s="63"/>
      <c r="B160" s="63"/>
      <c r="C160" s="63"/>
      <c r="D160" s="63"/>
      <c r="E160" s="63"/>
      <c r="F160" s="63"/>
      <c r="G160" s="63"/>
      <c r="H160" s="63"/>
      <c r="I160" s="63"/>
      <c r="J160" s="63"/>
      <c r="K160" s="63"/>
    </row>
    <row r="161" spans="1:11" ht="15">
      <c r="A161" s="63"/>
      <c r="B161" s="63"/>
      <c r="C161" s="63"/>
      <c r="D161" s="63"/>
      <c r="E161" s="63"/>
      <c r="F161" s="63"/>
      <c r="G161" s="63"/>
      <c r="H161" s="63"/>
      <c r="I161" s="63"/>
      <c r="J161" s="63"/>
      <c r="K161" s="63"/>
    </row>
    <row r="162" spans="1:11" ht="15">
      <c r="A162" s="63"/>
      <c r="B162" s="63"/>
      <c r="C162" s="63"/>
      <c r="D162" s="63"/>
      <c r="E162" s="63"/>
      <c r="F162" s="63"/>
      <c r="G162" s="63"/>
      <c r="H162" s="63"/>
      <c r="I162" s="63"/>
      <c r="J162" s="63"/>
      <c r="K162" s="63"/>
    </row>
    <row r="163" spans="1:11" ht="15">
      <c r="A163" s="63"/>
      <c r="B163" s="63"/>
      <c r="C163" s="63"/>
      <c r="D163" s="63"/>
      <c r="E163" s="63"/>
      <c r="F163" s="63"/>
      <c r="G163" s="63"/>
      <c r="H163" s="63"/>
      <c r="I163" s="63"/>
      <c r="J163" s="63"/>
      <c r="K163" s="63"/>
    </row>
    <row r="164" spans="1:11" ht="15">
      <c r="A164" s="63"/>
      <c r="B164" s="63"/>
      <c r="C164" s="63"/>
      <c r="D164" s="63"/>
      <c r="E164" s="63"/>
      <c r="F164" s="63"/>
      <c r="G164" s="63"/>
      <c r="H164" s="63"/>
      <c r="I164" s="63"/>
      <c r="J164" s="63"/>
      <c r="K164" s="63"/>
    </row>
    <row r="165" spans="1:11" ht="15">
      <c r="A165" s="63"/>
      <c r="B165" s="63"/>
      <c r="C165" s="63"/>
      <c r="D165" s="63"/>
      <c r="E165" s="63"/>
      <c r="F165" s="63"/>
      <c r="G165" s="63"/>
      <c r="H165" s="63"/>
      <c r="I165" s="63"/>
      <c r="J165" s="63"/>
      <c r="K165" s="63"/>
    </row>
    <row r="166" spans="1:11" ht="15">
      <c r="A166" s="63"/>
      <c r="B166" s="63"/>
      <c r="C166" s="63"/>
      <c r="D166" s="63"/>
      <c r="E166" s="63"/>
      <c r="F166" s="63"/>
      <c r="G166" s="63"/>
      <c r="H166" s="63"/>
      <c r="I166" s="63"/>
      <c r="J166" s="63"/>
      <c r="K166" s="63"/>
    </row>
    <row r="167" spans="1:11" ht="15">
      <c r="A167" s="63"/>
      <c r="B167" s="63"/>
      <c r="C167" s="63"/>
      <c r="D167" s="63"/>
      <c r="E167" s="63"/>
      <c r="F167" s="63"/>
      <c r="G167" s="63"/>
      <c r="H167" s="63"/>
      <c r="I167" s="63"/>
      <c r="J167" s="63"/>
      <c r="K167" s="63"/>
    </row>
    <row r="168" spans="1:11" ht="15">
      <c r="A168" s="63"/>
      <c r="B168" s="63"/>
      <c r="C168" s="63"/>
      <c r="D168" s="63"/>
      <c r="E168" s="63"/>
      <c r="F168" s="63"/>
      <c r="G168" s="63"/>
      <c r="H168" s="63"/>
      <c r="I168" s="63"/>
      <c r="J168" s="63"/>
      <c r="K168" s="63"/>
    </row>
    <row r="169" spans="1:11" ht="15">
      <c r="A169" s="63"/>
      <c r="B169" s="63"/>
      <c r="C169" s="63"/>
      <c r="D169" s="63"/>
      <c r="E169" s="63"/>
      <c r="F169" s="63"/>
      <c r="G169" s="63"/>
      <c r="H169" s="63"/>
      <c r="I169" s="63"/>
      <c r="J169" s="63"/>
      <c r="K169" s="63"/>
    </row>
    <row r="170" spans="1:11" ht="15">
      <c r="A170" s="63"/>
      <c r="B170" s="63"/>
      <c r="C170" s="63"/>
      <c r="D170" s="63"/>
      <c r="E170" s="63"/>
      <c r="F170" s="63"/>
      <c r="G170" s="63"/>
      <c r="H170" s="63"/>
      <c r="I170" s="63"/>
      <c r="J170" s="63"/>
      <c r="K170" s="63"/>
    </row>
    <row r="171" spans="1:11" ht="15">
      <c r="A171" s="63"/>
      <c r="B171" s="63"/>
      <c r="C171" s="63"/>
      <c r="D171" s="63"/>
      <c r="E171" s="63"/>
      <c r="F171" s="63"/>
      <c r="G171" s="63"/>
      <c r="H171" s="63"/>
      <c r="I171" s="63"/>
      <c r="J171" s="63"/>
      <c r="K171" s="63"/>
    </row>
    <row r="172" spans="1:11" ht="15">
      <c r="A172" s="63"/>
      <c r="B172" s="63"/>
      <c r="C172" s="63"/>
      <c r="D172" s="63"/>
      <c r="E172" s="63"/>
      <c r="F172" s="63"/>
      <c r="G172" s="63"/>
      <c r="H172" s="63"/>
      <c r="I172" s="63"/>
      <c r="J172" s="63"/>
      <c r="K172" s="63"/>
    </row>
    <row r="173" spans="1:11" ht="15">
      <c r="A173" s="63"/>
      <c r="B173" s="63"/>
      <c r="C173" s="63"/>
      <c r="D173" s="63"/>
      <c r="E173" s="63"/>
      <c r="F173" s="63"/>
      <c r="G173" s="63"/>
      <c r="H173" s="63"/>
      <c r="I173" s="63"/>
      <c r="J173" s="63"/>
      <c r="K173" s="63"/>
    </row>
    <row r="174" spans="1:11" ht="15">
      <c r="A174" s="63"/>
      <c r="B174" s="63"/>
      <c r="C174" s="63"/>
      <c r="D174" s="63"/>
      <c r="E174" s="63"/>
      <c r="F174" s="63"/>
      <c r="G174" s="63"/>
      <c r="H174" s="63"/>
      <c r="I174" s="63"/>
      <c r="J174" s="63"/>
      <c r="K174" s="63"/>
    </row>
    <row r="175" spans="1:11" ht="15">
      <c r="A175" s="63"/>
      <c r="B175" s="63"/>
      <c r="C175" s="63"/>
      <c r="D175" s="63"/>
      <c r="E175" s="63"/>
      <c r="F175" s="63"/>
      <c r="G175" s="63"/>
      <c r="H175" s="63"/>
      <c r="I175" s="63"/>
      <c r="J175" s="63"/>
      <c r="K175" s="63"/>
    </row>
    <row r="176" spans="1:11" ht="15">
      <c r="A176" s="63"/>
      <c r="B176" s="63"/>
      <c r="C176" s="63"/>
      <c r="D176" s="63"/>
      <c r="E176" s="63"/>
      <c r="F176" s="63"/>
      <c r="G176" s="63"/>
      <c r="H176" s="63"/>
      <c r="I176" s="63"/>
      <c r="J176" s="63"/>
      <c r="K176" s="63"/>
    </row>
    <row r="177" spans="1:11" ht="15">
      <c r="A177" s="63"/>
      <c r="B177" s="63"/>
      <c r="C177" s="63"/>
      <c r="D177" s="63"/>
      <c r="E177" s="63"/>
      <c r="F177" s="63"/>
      <c r="G177" s="63"/>
      <c r="H177" s="63"/>
      <c r="I177" s="63"/>
      <c r="J177" s="63"/>
      <c r="K177" s="63"/>
    </row>
    <row r="178" spans="1:11" ht="15">
      <c r="A178" s="63"/>
      <c r="B178" s="63"/>
      <c r="C178" s="63"/>
      <c r="D178" s="63"/>
      <c r="E178" s="63"/>
      <c r="F178" s="63"/>
      <c r="G178" s="63"/>
      <c r="H178" s="63"/>
      <c r="I178" s="63"/>
      <c r="J178" s="63"/>
      <c r="K178" s="63"/>
    </row>
    <row r="179" spans="1:11" ht="15">
      <c r="A179" s="63"/>
      <c r="B179" s="63"/>
      <c r="C179" s="63"/>
      <c r="D179" s="63"/>
      <c r="E179" s="63"/>
      <c r="F179" s="63"/>
      <c r="G179" s="63"/>
      <c r="H179" s="63"/>
      <c r="I179" s="63"/>
      <c r="J179" s="63"/>
      <c r="K179" s="63"/>
    </row>
    <row r="180" spans="1:11" ht="15">
      <c r="A180" s="63"/>
      <c r="B180" s="63"/>
      <c r="C180" s="63"/>
      <c r="D180" s="63"/>
      <c r="E180" s="63"/>
      <c r="F180" s="63"/>
      <c r="G180" s="63"/>
      <c r="H180" s="63"/>
      <c r="I180" s="63"/>
      <c r="J180" s="63"/>
      <c r="K180" s="63"/>
    </row>
    <row r="181" spans="1:11" ht="15">
      <c r="A181" s="63"/>
      <c r="B181" s="63"/>
      <c r="C181" s="63"/>
      <c r="D181" s="63"/>
      <c r="E181" s="63"/>
      <c r="F181" s="63"/>
      <c r="G181" s="63"/>
      <c r="H181" s="63"/>
      <c r="I181" s="63"/>
      <c r="J181" s="63"/>
      <c r="K181" s="63"/>
    </row>
    <row r="182" spans="1:11" ht="15">
      <c r="A182" s="63"/>
      <c r="B182" s="63"/>
      <c r="C182" s="63"/>
      <c r="D182" s="63"/>
      <c r="E182" s="63"/>
      <c r="F182" s="63"/>
      <c r="G182" s="63"/>
      <c r="H182" s="63"/>
      <c r="I182" s="63"/>
      <c r="J182" s="63"/>
      <c r="K182" s="63"/>
    </row>
    <row r="183" spans="1:11" ht="15">
      <c r="A183" s="63"/>
      <c r="B183" s="63"/>
      <c r="C183" s="63"/>
      <c r="D183" s="63"/>
      <c r="E183" s="63"/>
      <c r="F183" s="63"/>
      <c r="G183" s="63"/>
      <c r="H183" s="63"/>
      <c r="I183" s="63"/>
      <c r="J183" s="63"/>
      <c r="K183" s="63"/>
    </row>
    <row r="184" spans="1:11" ht="15">
      <c r="A184" s="63"/>
      <c r="B184" s="63"/>
      <c r="C184" s="63"/>
      <c r="D184" s="63"/>
      <c r="E184" s="63"/>
      <c r="F184" s="63"/>
      <c r="G184" s="63"/>
      <c r="H184" s="63"/>
      <c r="I184" s="63"/>
      <c r="J184" s="63"/>
      <c r="K184" s="63"/>
    </row>
    <row r="185" spans="1:11" ht="15">
      <c r="A185" s="63"/>
      <c r="B185" s="63"/>
      <c r="C185" s="63"/>
      <c r="D185" s="63"/>
      <c r="E185" s="63"/>
      <c r="F185" s="63"/>
      <c r="G185" s="63"/>
      <c r="H185" s="63"/>
      <c r="I185" s="63"/>
      <c r="J185" s="63"/>
      <c r="K185" s="63"/>
    </row>
    <row r="186" spans="1:11" ht="15">
      <c r="A186" s="63"/>
      <c r="B186" s="63"/>
      <c r="C186" s="63"/>
      <c r="D186" s="63"/>
      <c r="E186" s="63"/>
      <c r="F186" s="63"/>
      <c r="G186" s="63"/>
      <c r="H186" s="63"/>
      <c r="I186" s="63"/>
      <c r="J186" s="63"/>
      <c r="K186" s="63"/>
    </row>
    <row r="187" spans="1:11" ht="15">
      <c r="A187" s="63"/>
      <c r="B187" s="63"/>
      <c r="C187" s="63"/>
      <c r="D187" s="63"/>
      <c r="E187" s="63"/>
      <c r="F187" s="63"/>
      <c r="G187" s="63"/>
      <c r="H187" s="63"/>
      <c r="I187" s="63"/>
      <c r="J187" s="63"/>
      <c r="K187" s="63"/>
    </row>
    <row r="188" spans="1:11" ht="15">
      <c r="A188" s="63"/>
      <c r="B188" s="63"/>
      <c r="C188" s="63"/>
      <c r="D188" s="63"/>
      <c r="E188" s="63"/>
      <c r="F188" s="63"/>
      <c r="G188" s="63"/>
      <c r="H188" s="63"/>
      <c r="I188" s="63"/>
      <c r="J188" s="63"/>
      <c r="K188" s="63"/>
    </row>
    <row r="189" spans="1:11" ht="15">
      <c r="A189" s="63"/>
      <c r="B189" s="63"/>
      <c r="C189" s="63"/>
      <c r="D189" s="63"/>
      <c r="E189" s="63"/>
      <c r="F189" s="63"/>
      <c r="G189" s="63"/>
      <c r="H189" s="63"/>
      <c r="I189" s="63"/>
      <c r="J189" s="63"/>
      <c r="K189" s="63"/>
    </row>
    <row r="190" spans="1:11" ht="15">
      <c r="A190" s="63"/>
      <c r="B190" s="63"/>
      <c r="C190" s="63"/>
      <c r="D190" s="63"/>
      <c r="E190" s="63"/>
      <c r="F190" s="63"/>
      <c r="G190" s="63"/>
      <c r="H190" s="63"/>
      <c r="I190" s="63"/>
      <c r="J190" s="63"/>
      <c r="K190" s="63"/>
    </row>
    <row r="191" spans="1:11" ht="15">
      <c r="A191" s="63"/>
      <c r="B191" s="63"/>
      <c r="C191" s="63"/>
      <c r="D191" s="63"/>
      <c r="E191" s="63"/>
      <c r="F191" s="63"/>
      <c r="G191" s="63"/>
      <c r="H191" s="63"/>
      <c r="I191" s="63"/>
      <c r="J191" s="63"/>
      <c r="K191" s="63"/>
    </row>
    <row r="192" spans="1:11" ht="15">
      <c r="A192" s="63"/>
      <c r="B192" s="63"/>
      <c r="C192" s="63"/>
      <c r="D192" s="63"/>
      <c r="E192" s="63"/>
      <c r="F192" s="63"/>
      <c r="G192" s="63"/>
      <c r="H192" s="63"/>
      <c r="I192" s="63"/>
      <c r="J192" s="63"/>
      <c r="K192" s="63"/>
    </row>
    <row r="193" spans="1:11" ht="15">
      <c r="A193" s="63"/>
      <c r="B193" s="63"/>
      <c r="C193" s="63"/>
      <c r="D193" s="63"/>
      <c r="E193" s="63"/>
      <c r="F193" s="63"/>
      <c r="G193" s="63"/>
      <c r="H193" s="63"/>
      <c r="I193" s="63"/>
      <c r="J193" s="63"/>
      <c r="K193" s="63"/>
    </row>
    <row r="194" spans="1:11" ht="15">
      <c r="A194" s="63"/>
      <c r="B194" s="63"/>
      <c r="C194" s="63"/>
      <c r="D194" s="63"/>
      <c r="E194" s="63"/>
      <c r="F194" s="63"/>
      <c r="G194" s="63"/>
      <c r="H194" s="63"/>
      <c r="I194" s="63"/>
      <c r="J194" s="63"/>
      <c r="K194" s="63"/>
    </row>
    <row r="195" spans="1:11" ht="15">
      <c r="A195" s="63"/>
      <c r="B195" s="63"/>
      <c r="C195" s="63"/>
      <c r="D195" s="63"/>
      <c r="E195" s="63"/>
      <c r="F195" s="63"/>
      <c r="G195" s="63"/>
      <c r="H195" s="63"/>
      <c r="I195" s="63"/>
      <c r="J195" s="63"/>
      <c r="K195" s="63"/>
    </row>
    <row r="196" spans="1:11" ht="15">
      <c r="A196" s="63"/>
      <c r="B196" s="63"/>
      <c r="C196" s="63"/>
      <c r="D196" s="63"/>
      <c r="E196" s="63"/>
      <c r="F196" s="63"/>
      <c r="G196" s="63"/>
      <c r="H196" s="63"/>
      <c r="I196" s="63"/>
      <c r="J196" s="63"/>
      <c r="K196" s="63"/>
    </row>
    <row r="197" spans="1:11" ht="15">
      <c r="A197" s="63"/>
      <c r="B197" s="63"/>
      <c r="C197" s="63"/>
      <c r="D197" s="63"/>
      <c r="E197" s="63"/>
      <c r="F197" s="63"/>
      <c r="G197" s="63"/>
      <c r="H197" s="63"/>
      <c r="I197" s="63"/>
      <c r="J197" s="63"/>
      <c r="K197" s="63"/>
    </row>
    <row r="198" spans="1:11" ht="15">
      <c r="A198" s="63"/>
      <c r="B198" s="63"/>
      <c r="C198" s="63"/>
      <c r="D198" s="63"/>
      <c r="E198" s="63"/>
      <c r="F198" s="63"/>
      <c r="G198" s="63"/>
      <c r="H198" s="63"/>
      <c r="I198" s="63"/>
      <c r="J198" s="63"/>
      <c r="K198" s="63"/>
    </row>
    <row r="199" spans="1:11" ht="15">
      <c r="A199" s="63"/>
      <c r="B199" s="63"/>
      <c r="C199" s="63"/>
      <c r="D199" s="63"/>
      <c r="E199" s="63"/>
      <c r="F199" s="63"/>
      <c r="G199" s="63"/>
      <c r="H199" s="63"/>
      <c r="I199" s="63"/>
      <c r="J199" s="63"/>
      <c r="K199" s="63"/>
    </row>
    <row r="200" spans="1:11" ht="15">
      <c r="A200" s="63"/>
      <c r="B200" s="63"/>
      <c r="C200" s="63"/>
      <c r="D200" s="63"/>
      <c r="E200" s="63"/>
      <c r="F200" s="63"/>
      <c r="G200" s="63"/>
      <c r="H200" s="63"/>
      <c r="I200" s="63"/>
      <c r="J200" s="63"/>
      <c r="K200" s="63"/>
    </row>
    <row r="201" spans="1:11" ht="15">
      <c r="A201" s="63"/>
      <c r="B201" s="63"/>
      <c r="C201" s="63"/>
      <c r="D201" s="63"/>
      <c r="E201" s="63"/>
      <c r="F201" s="63"/>
      <c r="G201" s="63"/>
      <c r="H201" s="63"/>
      <c r="I201" s="63"/>
      <c r="J201" s="63"/>
      <c r="K201" s="63"/>
    </row>
    <row r="202" spans="1:11" ht="15">
      <c r="A202" s="63"/>
      <c r="B202" s="63"/>
      <c r="C202" s="63"/>
      <c r="D202" s="63"/>
      <c r="E202" s="63"/>
      <c r="F202" s="63"/>
      <c r="G202" s="63"/>
      <c r="H202" s="63"/>
      <c r="I202" s="63"/>
      <c r="J202" s="63"/>
      <c r="K202" s="63"/>
    </row>
    <row r="203" spans="1:11" ht="15">
      <c r="A203" s="63"/>
      <c r="B203" s="63"/>
      <c r="C203" s="63"/>
      <c r="D203" s="63"/>
      <c r="E203" s="63"/>
      <c r="F203" s="63"/>
      <c r="G203" s="63"/>
      <c r="H203" s="63"/>
      <c r="I203" s="63"/>
      <c r="J203" s="63"/>
      <c r="K203" s="63"/>
    </row>
    <row r="204" spans="1:11" ht="15">
      <c r="A204" s="63"/>
      <c r="B204" s="63"/>
      <c r="C204" s="63"/>
      <c r="D204" s="63"/>
      <c r="E204" s="63"/>
      <c r="F204" s="63"/>
      <c r="G204" s="63"/>
      <c r="H204" s="63"/>
      <c r="I204" s="63"/>
      <c r="J204" s="63"/>
      <c r="K204" s="63"/>
    </row>
    <row r="205" spans="1:11" ht="15">
      <c r="A205" s="63"/>
      <c r="B205" s="63"/>
      <c r="C205" s="63"/>
      <c r="D205" s="63"/>
      <c r="E205" s="63"/>
      <c r="F205" s="63"/>
      <c r="G205" s="63"/>
      <c r="H205" s="63"/>
      <c r="I205" s="63"/>
      <c r="J205" s="63"/>
      <c r="K205" s="63"/>
    </row>
    <row r="206" spans="1:11" ht="15">
      <c r="A206" s="63"/>
      <c r="B206" s="63"/>
      <c r="C206" s="63"/>
      <c r="D206" s="63"/>
      <c r="E206" s="63"/>
      <c r="F206" s="63"/>
      <c r="G206" s="63"/>
      <c r="H206" s="63"/>
      <c r="I206" s="63"/>
      <c r="J206" s="63"/>
      <c r="K206" s="63"/>
    </row>
    <row r="207" spans="1:11" ht="15">
      <c r="A207" s="63"/>
      <c r="B207" s="63"/>
      <c r="C207" s="63"/>
      <c r="D207" s="63"/>
      <c r="E207" s="63"/>
      <c r="F207" s="63"/>
      <c r="G207" s="63"/>
      <c r="H207" s="63"/>
      <c r="I207" s="63"/>
      <c r="J207" s="63"/>
      <c r="K207" s="63"/>
    </row>
    <row r="208" spans="1:11" ht="15">
      <c r="A208" s="63"/>
      <c r="B208" s="63"/>
      <c r="C208" s="63"/>
      <c r="D208" s="63"/>
      <c r="E208" s="63"/>
      <c r="F208" s="63"/>
      <c r="G208" s="63"/>
      <c r="H208" s="63"/>
      <c r="I208" s="63"/>
      <c r="J208" s="63"/>
      <c r="K208" s="63"/>
    </row>
    <row r="209" spans="1:11" ht="15">
      <c r="A209" s="63"/>
      <c r="B209" s="63"/>
      <c r="C209" s="63"/>
      <c r="D209" s="63"/>
      <c r="E209" s="63"/>
      <c r="F209" s="63"/>
      <c r="G209" s="63"/>
      <c r="H209" s="63"/>
      <c r="I209" s="63"/>
      <c r="J209" s="63"/>
      <c r="K209" s="63"/>
    </row>
    <row r="210" spans="1:11" ht="15">
      <c r="A210" s="63"/>
      <c r="B210" s="63"/>
      <c r="C210" s="63"/>
      <c r="D210" s="63"/>
      <c r="E210" s="63"/>
      <c r="F210" s="63"/>
      <c r="G210" s="63"/>
      <c r="H210" s="63"/>
      <c r="I210" s="63"/>
      <c r="J210" s="63"/>
      <c r="K210" s="63"/>
    </row>
    <row r="211" spans="1:11" ht="15">
      <c r="A211" s="63"/>
      <c r="B211" s="63"/>
      <c r="C211" s="63"/>
      <c r="D211" s="63"/>
      <c r="E211" s="63"/>
      <c r="F211" s="63"/>
      <c r="G211" s="63"/>
      <c r="H211" s="63"/>
      <c r="I211" s="63"/>
      <c r="J211" s="63"/>
      <c r="K211" s="63"/>
    </row>
    <row r="212" spans="1:11" ht="15">
      <c r="A212" s="63"/>
      <c r="B212" s="63"/>
      <c r="C212" s="63"/>
      <c r="D212" s="63"/>
      <c r="E212" s="63"/>
      <c r="F212" s="63"/>
      <c r="G212" s="63"/>
      <c r="H212" s="63"/>
      <c r="I212" s="63"/>
      <c r="J212" s="63"/>
      <c r="K212" s="63"/>
    </row>
    <row r="213" spans="1:11" ht="15">
      <c r="A213" s="63"/>
      <c r="B213" s="63"/>
      <c r="C213" s="63"/>
      <c r="D213" s="63"/>
      <c r="E213" s="63"/>
      <c r="F213" s="63"/>
      <c r="G213" s="63"/>
      <c r="H213" s="63"/>
      <c r="I213" s="63"/>
      <c r="J213" s="63"/>
      <c r="K213" s="63"/>
    </row>
    <row r="214" spans="1:11" ht="15">
      <c r="A214" s="63"/>
      <c r="B214" s="63"/>
      <c r="C214" s="63"/>
      <c r="D214" s="63"/>
      <c r="E214" s="63"/>
      <c r="F214" s="63"/>
      <c r="G214" s="63"/>
      <c r="H214" s="63"/>
      <c r="I214" s="63"/>
      <c r="J214" s="63"/>
      <c r="K214" s="63"/>
    </row>
    <row r="215" spans="1:11" ht="15">
      <c r="A215" s="63"/>
      <c r="B215" s="63"/>
      <c r="C215" s="63"/>
      <c r="D215" s="63"/>
      <c r="E215" s="63"/>
      <c r="F215" s="63"/>
      <c r="G215" s="63"/>
      <c r="H215" s="63"/>
      <c r="I215" s="63"/>
      <c r="J215" s="63"/>
      <c r="K215" s="63"/>
    </row>
    <row r="216" spans="1:11" ht="15">
      <c r="A216" s="63"/>
      <c r="B216" s="63"/>
      <c r="C216" s="63"/>
      <c r="D216" s="63"/>
      <c r="E216" s="63"/>
      <c r="F216" s="63"/>
      <c r="G216" s="63"/>
      <c r="H216" s="63"/>
      <c r="I216" s="63"/>
      <c r="J216" s="63"/>
      <c r="K216" s="63"/>
    </row>
    <row r="217" spans="1:11" ht="15">
      <c r="A217" s="63"/>
      <c r="B217" s="63"/>
      <c r="C217" s="63"/>
      <c r="D217" s="63"/>
      <c r="E217" s="63"/>
      <c r="F217" s="63"/>
      <c r="G217" s="63"/>
      <c r="H217" s="63"/>
      <c r="I217" s="63"/>
      <c r="J217" s="63"/>
      <c r="K217" s="63"/>
    </row>
    <row r="218" spans="1:11" ht="15">
      <c r="A218" s="63"/>
      <c r="B218" s="63"/>
      <c r="C218" s="63"/>
      <c r="D218" s="63"/>
      <c r="E218" s="63"/>
      <c r="F218" s="63"/>
      <c r="G218" s="63"/>
      <c r="H218" s="63"/>
      <c r="I218" s="63"/>
      <c r="J218" s="63"/>
      <c r="K218" s="63"/>
    </row>
    <row r="219" spans="1:11" ht="15">
      <c r="A219" s="63"/>
      <c r="B219" s="63"/>
      <c r="C219" s="63"/>
      <c r="D219" s="63"/>
      <c r="E219" s="63"/>
      <c r="F219" s="63"/>
      <c r="G219" s="63"/>
      <c r="H219" s="63"/>
      <c r="I219" s="63"/>
      <c r="J219" s="63"/>
      <c r="K219" s="63"/>
    </row>
    <row r="220" spans="1:11" ht="15">
      <c r="A220" s="63"/>
      <c r="B220" s="63"/>
      <c r="C220" s="63"/>
      <c r="D220" s="63"/>
      <c r="E220" s="63"/>
      <c r="F220" s="63"/>
      <c r="G220" s="63"/>
      <c r="H220" s="63"/>
      <c r="I220" s="63"/>
      <c r="J220" s="63"/>
      <c r="K220" s="63"/>
    </row>
    <row r="221" spans="1:11" ht="15">
      <c r="A221" s="63"/>
      <c r="B221" s="63"/>
      <c r="C221" s="63"/>
      <c r="D221" s="63"/>
      <c r="E221" s="63"/>
      <c r="F221" s="63"/>
      <c r="G221" s="63"/>
      <c r="H221" s="63"/>
      <c r="I221" s="63"/>
      <c r="J221" s="63"/>
      <c r="K221" s="63"/>
    </row>
    <row r="222" spans="1:11" ht="15">
      <c r="A222" s="63"/>
      <c r="B222" s="63"/>
      <c r="C222" s="63"/>
      <c r="D222" s="63"/>
      <c r="E222" s="63"/>
      <c r="F222" s="63"/>
      <c r="G222" s="63"/>
      <c r="H222" s="63"/>
      <c r="I222" s="63"/>
      <c r="J222" s="63"/>
      <c r="K222" s="63"/>
    </row>
    <row r="223" spans="1:11" ht="15">
      <c r="A223" s="63"/>
      <c r="B223" s="63"/>
      <c r="C223" s="63"/>
      <c r="D223" s="63"/>
      <c r="E223" s="63"/>
      <c r="F223" s="63"/>
      <c r="G223" s="63"/>
      <c r="H223" s="63"/>
      <c r="I223" s="63"/>
      <c r="J223" s="63"/>
      <c r="K223" s="63"/>
    </row>
    <row r="224" spans="1:11" ht="15">
      <c r="A224" s="63"/>
      <c r="B224" s="63"/>
      <c r="C224" s="63"/>
      <c r="D224" s="63"/>
      <c r="E224" s="63"/>
      <c r="F224" s="63"/>
      <c r="G224" s="63"/>
      <c r="H224" s="63"/>
      <c r="I224" s="63"/>
      <c r="J224" s="63"/>
      <c r="K224" s="63"/>
    </row>
    <row r="225" spans="1:11" ht="15">
      <c r="A225" s="63"/>
      <c r="B225" s="63"/>
      <c r="C225" s="63"/>
      <c r="D225" s="63"/>
      <c r="E225" s="63"/>
      <c r="F225" s="63"/>
      <c r="G225" s="63"/>
      <c r="H225" s="63"/>
      <c r="I225" s="63"/>
      <c r="J225" s="63"/>
      <c r="K225" s="63"/>
    </row>
    <row r="226" spans="1:11" ht="15">
      <c r="A226" s="63"/>
      <c r="B226" s="63"/>
      <c r="C226" s="63"/>
      <c r="D226" s="63"/>
      <c r="E226" s="63"/>
      <c r="F226" s="63"/>
      <c r="G226" s="63"/>
      <c r="H226" s="63"/>
      <c r="I226" s="63"/>
      <c r="J226" s="63"/>
      <c r="K226" s="63"/>
    </row>
    <row r="227" spans="1:11" ht="15">
      <c r="A227" s="63"/>
      <c r="B227" s="63"/>
      <c r="C227" s="63"/>
      <c r="D227" s="63"/>
      <c r="E227" s="63"/>
      <c r="F227" s="63"/>
      <c r="G227" s="63"/>
      <c r="H227" s="63"/>
      <c r="I227" s="63"/>
      <c r="J227" s="63"/>
      <c r="K227" s="63"/>
    </row>
    <row r="228" spans="1:11" ht="15">
      <c r="A228" s="63"/>
      <c r="B228" s="63"/>
      <c r="C228" s="63"/>
      <c r="D228" s="63"/>
      <c r="E228" s="63"/>
      <c r="F228" s="63"/>
      <c r="G228" s="63"/>
      <c r="H228" s="63"/>
      <c r="I228" s="63"/>
      <c r="J228" s="63"/>
      <c r="K228" s="63"/>
    </row>
    <row r="229" spans="1:11" ht="15">
      <c r="A229" s="63"/>
      <c r="B229" s="63"/>
      <c r="C229" s="63"/>
      <c r="D229" s="63"/>
      <c r="E229" s="63"/>
      <c r="F229" s="63"/>
      <c r="G229" s="63"/>
      <c r="H229" s="63"/>
      <c r="I229" s="63"/>
      <c r="J229" s="63"/>
      <c r="K229" s="63"/>
    </row>
    <row r="230" spans="1:11" ht="15">
      <c r="A230" s="63"/>
      <c r="B230" s="63"/>
      <c r="C230" s="63"/>
      <c r="D230" s="63"/>
      <c r="E230" s="63"/>
      <c r="F230" s="63"/>
      <c r="G230" s="63"/>
      <c r="H230" s="63"/>
      <c r="I230" s="63"/>
      <c r="J230" s="63"/>
      <c r="K230" s="63"/>
    </row>
    <row r="231" spans="1:11" ht="15">
      <c r="A231" s="63"/>
      <c r="B231" s="63"/>
      <c r="C231" s="63"/>
      <c r="D231" s="63"/>
      <c r="E231" s="63"/>
      <c r="F231" s="63"/>
      <c r="G231" s="63"/>
      <c r="H231" s="63"/>
      <c r="I231" s="63"/>
      <c r="J231" s="63"/>
      <c r="K231" s="63"/>
    </row>
    <row r="232" spans="1:11" ht="15">
      <c r="A232" s="63"/>
      <c r="B232" s="63"/>
      <c r="C232" s="63"/>
      <c r="D232" s="63"/>
      <c r="E232" s="63"/>
      <c r="F232" s="63"/>
      <c r="G232" s="63"/>
      <c r="H232" s="63"/>
      <c r="I232" s="63"/>
      <c r="J232" s="63"/>
      <c r="K232" s="63"/>
    </row>
    <row r="233" spans="1:11" ht="15">
      <c r="A233" s="63"/>
      <c r="B233" s="63"/>
      <c r="C233" s="63"/>
      <c r="D233" s="63"/>
      <c r="E233" s="63"/>
      <c r="F233" s="63"/>
      <c r="G233" s="63"/>
      <c r="H233" s="63"/>
      <c r="I233" s="63"/>
      <c r="J233" s="63"/>
      <c r="K233" s="63"/>
    </row>
    <row r="234" spans="1:11" ht="15">
      <c r="A234" s="63"/>
      <c r="B234" s="63"/>
      <c r="C234" s="63"/>
      <c r="D234" s="63"/>
      <c r="E234" s="63"/>
      <c r="F234" s="63"/>
      <c r="G234" s="63"/>
      <c r="H234" s="63"/>
      <c r="I234" s="63"/>
      <c r="J234" s="63"/>
      <c r="K234" s="63"/>
    </row>
    <row r="235" spans="1:11" ht="15">
      <c r="A235" s="63"/>
      <c r="B235" s="63"/>
      <c r="C235" s="63"/>
      <c r="D235" s="63"/>
      <c r="E235" s="63"/>
      <c r="F235" s="63"/>
      <c r="G235" s="63"/>
      <c r="H235" s="63"/>
      <c r="I235" s="63"/>
      <c r="J235" s="63"/>
      <c r="K235" s="63"/>
    </row>
    <row r="236" spans="1:11" ht="15">
      <c r="A236" s="63"/>
      <c r="B236" s="63"/>
      <c r="C236" s="63"/>
      <c r="D236" s="63"/>
      <c r="E236" s="63"/>
      <c r="F236" s="63"/>
      <c r="G236" s="63"/>
      <c r="H236" s="63"/>
      <c r="I236" s="63"/>
      <c r="J236" s="63"/>
      <c r="K236" s="63"/>
    </row>
    <row r="237" spans="1:11" ht="15">
      <c r="A237" s="63"/>
      <c r="B237" s="63"/>
      <c r="C237" s="63"/>
      <c r="D237" s="63"/>
      <c r="E237" s="63"/>
      <c r="F237" s="63"/>
      <c r="G237" s="63"/>
      <c r="H237" s="63"/>
      <c r="I237" s="63"/>
      <c r="J237" s="63"/>
      <c r="K237" s="63"/>
    </row>
    <row r="238" spans="1:11" ht="15">
      <c r="A238" s="63"/>
      <c r="B238" s="63"/>
      <c r="C238" s="63"/>
      <c r="D238" s="63"/>
      <c r="E238" s="63"/>
      <c r="F238" s="63"/>
      <c r="G238" s="63"/>
      <c r="H238" s="63"/>
      <c r="I238" s="63"/>
      <c r="J238" s="63"/>
      <c r="K238" s="63"/>
    </row>
    <row r="239" spans="1:11" ht="15">
      <c r="A239" s="63"/>
      <c r="B239" s="63"/>
      <c r="C239" s="63"/>
      <c r="D239" s="63"/>
      <c r="E239" s="63"/>
      <c r="F239" s="63"/>
      <c r="G239" s="63"/>
      <c r="H239" s="63"/>
      <c r="I239" s="63"/>
      <c r="J239" s="63"/>
      <c r="K239" s="63"/>
    </row>
    <row r="240" spans="1:11" ht="15">
      <c r="A240" s="63"/>
      <c r="B240" s="63"/>
      <c r="C240" s="63"/>
      <c r="D240" s="63"/>
      <c r="E240" s="63"/>
      <c r="F240" s="63"/>
      <c r="G240" s="63"/>
      <c r="H240" s="63"/>
      <c r="I240" s="63"/>
      <c r="J240" s="63"/>
      <c r="K240" s="63"/>
    </row>
    <row r="241" spans="1:11" ht="15">
      <c r="A241" s="63"/>
      <c r="B241" s="63"/>
      <c r="C241" s="63"/>
      <c r="D241" s="63"/>
      <c r="E241" s="63"/>
      <c r="F241" s="63"/>
      <c r="G241" s="63"/>
      <c r="H241" s="63"/>
      <c r="I241" s="63"/>
      <c r="J241" s="63"/>
      <c r="K241" s="63"/>
    </row>
    <row r="242" spans="1:11" ht="15">
      <c r="A242" s="63"/>
      <c r="B242" s="63"/>
      <c r="C242" s="63"/>
      <c r="D242" s="63"/>
      <c r="E242" s="63"/>
      <c r="F242" s="63"/>
      <c r="G242" s="63"/>
      <c r="H242" s="63"/>
      <c r="I242" s="63"/>
      <c r="J242" s="63"/>
      <c r="K242" s="63"/>
    </row>
    <row r="243" spans="1:11" ht="15">
      <c r="A243" s="63"/>
      <c r="B243" s="63"/>
      <c r="C243" s="63"/>
      <c r="D243" s="63"/>
      <c r="E243" s="63"/>
      <c r="F243" s="63"/>
      <c r="G243" s="63"/>
      <c r="H243" s="63"/>
      <c r="I243" s="63"/>
      <c r="J243" s="63"/>
      <c r="K243" s="63"/>
    </row>
    <row r="244" spans="1:11" ht="15">
      <c r="A244" s="63"/>
      <c r="B244" s="63"/>
      <c r="C244" s="63"/>
      <c r="D244" s="63"/>
      <c r="E244" s="63"/>
      <c r="F244" s="63"/>
      <c r="G244" s="63"/>
      <c r="H244" s="63"/>
      <c r="I244" s="63"/>
      <c r="J244" s="63"/>
      <c r="K244" s="63"/>
    </row>
    <row r="245" spans="1:11" ht="15">
      <c r="A245" s="63"/>
      <c r="B245" s="63"/>
      <c r="C245" s="63"/>
      <c r="D245" s="63"/>
      <c r="E245" s="63"/>
      <c r="F245" s="63"/>
      <c r="G245" s="63"/>
      <c r="H245" s="63"/>
      <c r="I245" s="63"/>
      <c r="J245" s="63"/>
      <c r="K245" s="63"/>
    </row>
    <row r="246" spans="1:11" ht="15">
      <c r="A246" s="63"/>
      <c r="B246" s="63"/>
      <c r="C246" s="63"/>
      <c r="D246" s="63"/>
      <c r="E246" s="63"/>
      <c r="F246" s="63"/>
      <c r="G246" s="63"/>
      <c r="H246" s="63"/>
      <c r="I246" s="63"/>
      <c r="J246" s="63"/>
      <c r="K246" s="63"/>
    </row>
    <row r="247" spans="1:11" ht="15">
      <c r="A247" s="63"/>
      <c r="B247" s="63"/>
      <c r="C247" s="63"/>
      <c r="D247" s="63"/>
      <c r="E247" s="63"/>
      <c r="F247" s="63"/>
      <c r="G247" s="63"/>
      <c r="H247" s="63"/>
      <c r="I247" s="63"/>
      <c r="J247" s="63"/>
      <c r="K247" s="63"/>
    </row>
    <row r="248" spans="1:11" ht="15">
      <c r="A248" s="63"/>
      <c r="B248" s="63"/>
      <c r="C248" s="63"/>
      <c r="D248" s="63"/>
      <c r="E248" s="63"/>
      <c r="F248" s="63"/>
      <c r="G248" s="63"/>
      <c r="H248" s="63"/>
      <c r="I248" s="63"/>
      <c r="J248" s="63"/>
      <c r="K248" s="63"/>
    </row>
    <row r="249" spans="1:11" ht="15">
      <c r="A249" s="63"/>
      <c r="B249" s="63"/>
      <c r="C249" s="63"/>
      <c r="D249" s="63"/>
      <c r="E249" s="63"/>
      <c r="F249" s="63"/>
      <c r="G249" s="63"/>
      <c r="H249" s="63"/>
      <c r="I249" s="63"/>
      <c r="J249" s="63"/>
      <c r="K249" s="63"/>
    </row>
    <row r="250" spans="1:11" ht="15">
      <c r="A250" s="63"/>
      <c r="B250" s="63"/>
      <c r="C250" s="63"/>
      <c r="D250" s="63"/>
      <c r="E250" s="63"/>
      <c r="F250" s="63"/>
      <c r="G250" s="63"/>
      <c r="H250" s="63"/>
      <c r="I250" s="63"/>
      <c r="J250" s="63"/>
      <c r="K250" s="63"/>
    </row>
    <row r="251" spans="1:11" ht="15">
      <c r="A251" s="63"/>
      <c r="B251" s="63"/>
      <c r="C251" s="63"/>
      <c r="D251" s="63"/>
      <c r="E251" s="63"/>
      <c r="F251" s="63"/>
      <c r="G251" s="63"/>
      <c r="H251" s="63"/>
      <c r="I251" s="63"/>
      <c r="J251" s="63"/>
      <c r="K251" s="63"/>
    </row>
    <row r="252" spans="1:11" ht="15">
      <c r="A252" s="63"/>
      <c r="B252" s="63"/>
      <c r="C252" s="63"/>
      <c r="D252" s="63"/>
      <c r="E252" s="63"/>
      <c r="F252" s="63"/>
      <c r="G252" s="63"/>
      <c r="H252" s="63"/>
      <c r="I252" s="63"/>
      <c r="J252" s="63"/>
      <c r="K252" s="63"/>
    </row>
    <row r="253" spans="1:11" ht="15">
      <c r="A253" s="63"/>
      <c r="B253" s="63"/>
      <c r="C253" s="63"/>
      <c r="D253" s="63"/>
      <c r="E253" s="63"/>
      <c r="F253" s="63"/>
      <c r="G253" s="63"/>
      <c r="H253" s="63"/>
      <c r="I253" s="63"/>
      <c r="J253" s="63"/>
      <c r="K253" s="63"/>
    </row>
    <row r="254" spans="1:11" ht="15">
      <c r="A254" s="63"/>
      <c r="B254" s="63"/>
      <c r="C254" s="63"/>
      <c r="D254" s="63"/>
      <c r="E254" s="63"/>
      <c r="F254" s="63"/>
      <c r="G254" s="63"/>
      <c r="H254" s="63"/>
      <c r="I254" s="63"/>
      <c r="J254" s="63"/>
      <c r="K254" s="63"/>
    </row>
    <row r="255" spans="1:11" ht="15">
      <c r="A255" s="63"/>
      <c r="B255" s="63"/>
      <c r="C255" s="63"/>
      <c r="D255" s="63"/>
      <c r="E255" s="63"/>
      <c r="F255" s="63"/>
      <c r="G255" s="63"/>
      <c r="H255" s="63"/>
      <c r="I255" s="63"/>
      <c r="J255" s="63"/>
      <c r="K255" s="63"/>
    </row>
    <row r="256" spans="1:11" ht="15">
      <c r="A256" s="63"/>
      <c r="B256" s="63"/>
      <c r="C256" s="63"/>
      <c r="D256" s="63"/>
      <c r="E256" s="63"/>
      <c r="F256" s="63"/>
      <c r="G256" s="63"/>
      <c r="H256" s="63"/>
      <c r="I256" s="63"/>
      <c r="J256" s="63"/>
      <c r="K256" s="63"/>
    </row>
    <row r="257" spans="1:11" ht="15">
      <c r="A257" s="63"/>
      <c r="B257" s="63"/>
      <c r="C257" s="63"/>
      <c r="D257" s="63"/>
      <c r="E257" s="63"/>
      <c r="F257" s="63"/>
      <c r="G257" s="63"/>
      <c r="H257" s="63"/>
      <c r="I257" s="63"/>
      <c r="J257" s="63"/>
      <c r="K257" s="63"/>
    </row>
    <row r="258" spans="1:11" ht="15">
      <c r="A258" s="63"/>
      <c r="B258" s="63"/>
      <c r="C258" s="63"/>
      <c r="D258" s="63"/>
      <c r="E258" s="63"/>
      <c r="F258" s="63"/>
      <c r="G258" s="63"/>
      <c r="H258" s="63"/>
      <c r="I258" s="63"/>
      <c r="J258" s="63"/>
      <c r="K258" s="63"/>
    </row>
    <row r="259" spans="1:11" ht="15">
      <c r="A259" s="63"/>
      <c r="B259" s="63"/>
      <c r="C259" s="63"/>
      <c r="D259" s="63"/>
      <c r="E259" s="63"/>
      <c r="F259" s="63"/>
      <c r="G259" s="63"/>
      <c r="H259" s="63"/>
      <c r="I259" s="63"/>
      <c r="J259" s="63"/>
      <c r="K259" s="63"/>
    </row>
    <row r="260" spans="1:11" ht="15">
      <c r="A260" s="63"/>
      <c r="B260" s="63"/>
      <c r="C260" s="63"/>
      <c r="D260" s="63"/>
      <c r="E260" s="63"/>
      <c r="F260" s="63"/>
      <c r="G260" s="63"/>
      <c r="H260" s="63"/>
      <c r="I260" s="63"/>
      <c r="J260" s="63"/>
      <c r="K260" s="63"/>
    </row>
    <row r="261" spans="1:11" ht="15">
      <c r="A261" s="63"/>
      <c r="B261" s="63"/>
      <c r="C261" s="63"/>
      <c r="D261" s="63"/>
      <c r="E261" s="63"/>
      <c r="F261" s="63"/>
      <c r="G261" s="63"/>
      <c r="H261" s="63"/>
      <c r="I261" s="63"/>
      <c r="J261" s="63"/>
      <c r="K261" s="63"/>
    </row>
    <row r="262" spans="1:11" ht="15">
      <c r="A262" s="63"/>
      <c r="B262" s="63"/>
      <c r="C262" s="63"/>
      <c r="D262" s="63"/>
      <c r="E262" s="63"/>
      <c r="F262" s="63"/>
      <c r="G262" s="63"/>
      <c r="H262" s="63"/>
      <c r="I262" s="63"/>
      <c r="J262" s="63"/>
      <c r="K262" s="63"/>
    </row>
    <row r="263" spans="1:11" ht="15">
      <c r="A263" s="63"/>
      <c r="B263" s="63"/>
      <c r="C263" s="63"/>
      <c r="D263" s="63"/>
      <c r="E263" s="63"/>
      <c r="F263" s="63"/>
      <c r="G263" s="63"/>
      <c r="H263" s="63"/>
      <c r="I263" s="63"/>
      <c r="J263" s="63"/>
      <c r="K263" s="63"/>
    </row>
    <row r="264" spans="1:11" ht="15">
      <c r="A264" s="63"/>
      <c r="B264" s="63"/>
      <c r="C264" s="63"/>
      <c r="D264" s="63"/>
      <c r="E264" s="63"/>
      <c r="F264" s="63"/>
      <c r="G264" s="63"/>
      <c r="H264" s="63"/>
      <c r="I264" s="63"/>
      <c r="J264" s="63"/>
      <c r="K264" s="63"/>
    </row>
    <row r="265" spans="1:11" ht="15">
      <c r="A265" s="63"/>
      <c r="B265" s="63"/>
      <c r="C265" s="63"/>
      <c r="D265" s="63"/>
      <c r="E265" s="63"/>
      <c r="F265" s="63"/>
      <c r="G265" s="63"/>
      <c r="H265" s="63"/>
      <c r="I265" s="63"/>
      <c r="J265" s="63"/>
      <c r="K265" s="63"/>
    </row>
    <row r="266" spans="1:11" ht="15">
      <c r="A266" s="63"/>
      <c r="B266" s="63"/>
      <c r="C266" s="63"/>
      <c r="D266" s="63"/>
      <c r="E266" s="63"/>
      <c r="F266" s="63"/>
      <c r="G266" s="63"/>
      <c r="H266" s="63"/>
      <c r="I266" s="63"/>
      <c r="J266" s="63"/>
      <c r="K266" s="63"/>
    </row>
    <row r="267" spans="1:11" ht="15">
      <c r="A267" s="63"/>
      <c r="B267" s="63"/>
      <c r="C267" s="63"/>
      <c r="D267" s="63"/>
      <c r="E267" s="63"/>
      <c r="F267" s="63"/>
      <c r="G267" s="63"/>
      <c r="H267" s="63"/>
      <c r="I267" s="63"/>
      <c r="J267" s="63"/>
      <c r="K267" s="63"/>
    </row>
    <row r="268" spans="1:11" ht="15">
      <c r="A268" s="63"/>
      <c r="B268" s="63"/>
      <c r="C268" s="63"/>
      <c r="D268" s="63"/>
      <c r="E268" s="63"/>
      <c r="F268" s="63"/>
      <c r="G268" s="63"/>
      <c r="H268" s="63"/>
      <c r="I268" s="63"/>
      <c r="J268" s="63"/>
      <c r="K268" s="63"/>
    </row>
    <row r="269" spans="1:11" ht="15">
      <c r="A269" s="63"/>
      <c r="B269" s="63"/>
      <c r="C269" s="63"/>
      <c r="D269" s="63"/>
      <c r="E269" s="63"/>
      <c r="F269" s="63"/>
      <c r="G269" s="63"/>
      <c r="H269" s="63"/>
      <c r="I269" s="63"/>
      <c r="J269" s="63"/>
      <c r="K269" s="63"/>
    </row>
    <row r="270" spans="1:11" ht="15">
      <c r="A270" s="63"/>
      <c r="B270" s="63"/>
      <c r="C270" s="63"/>
      <c r="D270" s="63"/>
      <c r="E270" s="63"/>
      <c r="F270" s="63"/>
      <c r="G270" s="63"/>
      <c r="H270" s="63"/>
      <c r="I270" s="63"/>
      <c r="J270" s="63"/>
      <c r="K270" s="63"/>
    </row>
    <row r="271" spans="1:11" ht="15">
      <c r="A271" s="63"/>
      <c r="B271" s="63"/>
      <c r="C271" s="63"/>
      <c r="D271" s="63"/>
      <c r="E271" s="63"/>
      <c r="F271" s="63"/>
      <c r="G271" s="63"/>
      <c r="H271" s="63"/>
      <c r="I271" s="63"/>
      <c r="J271" s="63"/>
      <c r="K271" s="63"/>
    </row>
    <row r="272" spans="1:11" ht="15">
      <c r="A272" s="63"/>
      <c r="B272" s="63"/>
      <c r="C272" s="63"/>
      <c r="D272" s="63"/>
      <c r="E272" s="63"/>
      <c r="F272" s="63"/>
      <c r="G272" s="63"/>
      <c r="H272" s="63"/>
      <c r="I272" s="63"/>
      <c r="J272" s="63"/>
      <c r="K272" s="63"/>
    </row>
    <row r="273" spans="1:11" ht="15">
      <c r="A273" s="63"/>
      <c r="B273" s="63"/>
      <c r="C273" s="63"/>
      <c r="D273" s="63"/>
      <c r="E273" s="63"/>
      <c r="F273" s="63"/>
      <c r="G273" s="63"/>
      <c r="H273" s="63"/>
      <c r="I273" s="63"/>
      <c r="J273" s="63"/>
      <c r="K273" s="63"/>
    </row>
    <row r="274" spans="1:11" ht="15">
      <c r="A274" s="63"/>
      <c r="B274" s="63"/>
      <c r="C274" s="63"/>
      <c r="D274" s="63"/>
      <c r="E274" s="63"/>
      <c r="F274" s="63"/>
      <c r="G274" s="63"/>
      <c r="H274" s="63"/>
      <c r="I274" s="63"/>
      <c r="J274" s="63"/>
      <c r="K274" s="63"/>
    </row>
    <row r="275" spans="1:11" ht="15">
      <c r="A275" s="63"/>
      <c r="B275" s="63"/>
      <c r="C275" s="63"/>
      <c r="D275" s="63"/>
      <c r="E275" s="63"/>
      <c r="F275" s="63"/>
      <c r="G275" s="63"/>
      <c r="H275" s="63"/>
      <c r="I275" s="63"/>
      <c r="J275" s="63"/>
      <c r="K275" s="63"/>
    </row>
    <row r="276" spans="1:11" ht="15">
      <c r="A276" s="63"/>
      <c r="B276" s="63"/>
      <c r="C276" s="63"/>
      <c r="D276" s="63"/>
      <c r="E276" s="63"/>
      <c r="F276" s="63"/>
      <c r="G276" s="63"/>
      <c r="H276" s="63"/>
      <c r="I276" s="63"/>
      <c r="J276" s="63"/>
      <c r="K276" s="63"/>
    </row>
    <row r="277" spans="1:11" ht="15">
      <c r="A277" s="63"/>
      <c r="B277" s="63"/>
      <c r="C277" s="63"/>
      <c r="D277" s="63"/>
      <c r="E277" s="63"/>
      <c r="F277" s="63"/>
      <c r="G277" s="63"/>
      <c r="H277" s="63"/>
      <c r="I277" s="63"/>
      <c r="J277" s="63"/>
      <c r="K277" s="63"/>
    </row>
    <row r="278" spans="1:11" ht="15">
      <c r="A278" s="63"/>
      <c r="B278" s="63"/>
      <c r="C278" s="63"/>
      <c r="D278" s="63"/>
      <c r="E278" s="63"/>
      <c r="F278" s="63"/>
      <c r="G278" s="63"/>
      <c r="H278" s="63"/>
      <c r="I278" s="63"/>
      <c r="J278" s="63"/>
      <c r="K278" s="63"/>
    </row>
    <row r="279" spans="1:11" ht="15">
      <c r="A279" s="63"/>
      <c r="B279" s="63"/>
      <c r="C279" s="63"/>
      <c r="D279" s="63"/>
      <c r="E279" s="63"/>
      <c r="F279" s="63"/>
      <c r="G279" s="63"/>
      <c r="H279" s="63"/>
      <c r="I279" s="63"/>
      <c r="J279" s="63"/>
      <c r="K279" s="63"/>
    </row>
    <row r="280" spans="1:11" ht="15">
      <c r="A280" s="63"/>
      <c r="B280" s="63"/>
      <c r="C280" s="63"/>
      <c r="D280" s="63"/>
      <c r="E280" s="63"/>
      <c r="F280" s="63"/>
      <c r="G280" s="63"/>
      <c r="H280" s="63"/>
      <c r="I280" s="63"/>
      <c r="J280" s="63"/>
      <c r="K280" s="63"/>
    </row>
    <row r="281" spans="1:11" ht="15">
      <c r="A281" s="63"/>
      <c r="B281" s="63"/>
      <c r="C281" s="63"/>
      <c r="D281" s="63"/>
      <c r="E281" s="63"/>
      <c r="F281" s="63"/>
      <c r="G281" s="63"/>
      <c r="H281" s="63"/>
      <c r="I281" s="63"/>
      <c r="J281" s="63"/>
      <c r="K281" s="63"/>
    </row>
    <row r="282" spans="1:11" ht="15">
      <c r="A282" s="63"/>
      <c r="B282" s="63"/>
      <c r="C282" s="63"/>
      <c r="D282" s="63"/>
      <c r="E282" s="63"/>
      <c r="F282" s="63"/>
      <c r="G282" s="63"/>
      <c r="H282" s="63"/>
      <c r="I282" s="63"/>
      <c r="J282" s="63"/>
      <c r="K282" s="63"/>
    </row>
    <row r="283" spans="1:11" ht="15">
      <c r="A283" s="63"/>
      <c r="B283" s="63"/>
      <c r="C283" s="63"/>
      <c r="D283" s="63"/>
      <c r="E283" s="63"/>
      <c r="F283" s="63"/>
      <c r="G283" s="63"/>
      <c r="H283" s="63"/>
      <c r="I283" s="63"/>
      <c r="J283" s="63"/>
      <c r="K283" s="63"/>
    </row>
    <row r="284" spans="1:11" ht="15">
      <c r="A284" s="63"/>
      <c r="B284" s="63"/>
      <c r="C284" s="63"/>
      <c r="D284" s="63"/>
      <c r="E284" s="63"/>
      <c r="F284" s="63"/>
      <c r="G284" s="63"/>
      <c r="H284" s="63"/>
      <c r="I284" s="63"/>
      <c r="J284" s="63"/>
      <c r="K284" s="63"/>
    </row>
    <row r="285" spans="1:11" ht="15">
      <c r="A285" s="63"/>
      <c r="B285" s="63"/>
      <c r="C285" s="63"/>
      <c r="D285" s="63"/>
      <c r="E285" s="63"/>
      <c r="F285" s="63"/>
      <c r="G285" s="63"/>
      <c r="H285" s="63"/>
      <c r="I285" s="63"/>
      <c r="J285" s="63"/>
      <c r="K285" s="63"/>
    </row>
    <row r="286" spans="1:11" ht="15">
      <c r="A286" s="63"/>
      <c r="B286" s="63"/>
      <c r="C286" s="63"/>
      <c r="D286" s="63"/>
      <c r="E286" s="63"/>
      <c r="F286" s="63"/>
      <c r="G286" s="63"/>
      <c r="H286" s="63"/>
      <c r="I286" s="63"/>
      <c r="J286" s="63"/>
      <c r="K286" s="63"/>
    </row>
    <row r="287" spans="1:11" ht="15">
      <c r="A287" s="63"/>
      <c r="B287" s="63"/>
      <c r="C287" s="63"/>
      <c r="D287" s="63"/>
      <c r="E287" s="63"/>
      <c r="F287" s="63"/>
      <c r="G287" s="63"/>
      <c r="H287" s="63"/>
      <c r="I287" s="63"/>
      <c r="J287" s="63"/>
      <c r="K287" s="63"/>
    </row>
    <row r="288" spans="1:11" ht="15">
      <c r="A288" s="63"/>
      <c r="B288" s="63"/>
      <c r="C288" s="63"/>
      <c r="D288" s="63"/>
      <c r="E288" s="63"/>
      <c r="F288" s="63"/>
      <c r="G288" s="63"/>
      <c r="H288" s="63"/>
      <c r="I288" s="63"/>
      <c r="J288" s="63"/>
      <c r="K288" s="63"/>
    </row>
    <row r="289" spans="1:11" ht="15">
      <c r="A289" s="63"/>
      <c r="B289" s="63"/>
      <c r="C289" s="63"/>
      <c r="D289" s="63"/>
      <c r="E289" s="63"/>
      <c r="F289" s="63"/>
      <c r="G289" s="63"/>
      <c r="H289" s="63"/>
      <c r="I289" s="63"/>
      <c r="J289" s="63"/>
      <c r="K289" s="63"/>
    </row>
    <row r="290" spans="1:11" ht="15">
      <c r="A290" s="63"/>
      <c r="B290" s="63"/>
      <c r="C290" s="63"/>
      <c r="D290" s="63"/>
      <c r="E290" s="63"/>
      <c r="F290" s="63"/>
      <c r="G290" s="63"/>
      <c r="H290" s="63"/>
      <c r="I290" s="63"/>
      <c r="J290" s="63"/>
      <c r="K290" s="63"/>
    </row>
  </sheetData>
  <sheetProtection sheet="1" objects="1" scenarios="1" selectLockedCells="1" selectUnlockedCells="1"/>
  <mergeCells count="184">
    <mergeCell ref="AN9:AN10"/>
    <mergeCell ref="AN11:AN21"/>
    <mergeCell ref="AM12:AM21"/>
    <mergeCell ref="AD29:AD33"/>
    <mergeCell ref="AI29:AI33"/>
    <mergeCell ref="AO9:AO10"/>
    <mergeCell ref="AO11:AO21"/>
    <mergeCell ref="AF9:AF10"/>
    <mergeCell ref="AH9:AH10"/>
    <mergeCell ref="AI9:AI10"/>
    <mergeCell ref="AB6:AB9"/>
    <mergeCell ref="AC6:AC9"/>
    <mergeCell ref="AD6:AM8"/>
    <mergeCell ref="A2:J2"/>
    <mergeCell ref="AQ2:AT2"/>
    <mergeCell ref="A3:B3"/>
    <mergeCell ref="E3:J3"/>
    <mergeCell ref="AP3:AP28"/>
    <mergeCell ref="AQ3:AT4"/>
    <mergeCell ref="N9:N10"/>
    <mergeCell ref="T6:T10"/>
    <mergeCell ref="E6:E7"/>
    <mergeCell ref="F6:G6"/>
    <mergeCell ref="H6:H7"/>
    <mergeCell ref="I6:J7"/>
    <mergeCell ref="A9:F9"/>
    <mergeCell ref="G9:J9"/>
    <mergeCell ref="A8:B8"/>
    <mergeCell ref="I8:J8"/>
    <mergeCell ref="L9:L10"/>
    <mergeCell ref="AX3:AX28"/>
    <mergeCell ref="A4:B4"/>
    <mergeCell ref="E4:J4"/>
    <mergeCell ref="A5:B5"/>
    <mergeCell ref="C5:J5"/>
    <mergeCell ref="A6:B7"/>
    <mergeCell ref="C6:C7"/>
    <mergeCell ref="D6:D7"/>
    <mergeCell ref="V14:V15"/>
    <mergeCell ref="A15:D15"/>
    <mergeCell ref="G15:H15"/>
    <mergeCell ref="I15:J15"/>
    <mergeCell ref="I13:J13"/>
    <mergeCell ref="A14:D14"/>
    <mergeCell ref="E14:F14"/>
    <mergeCell ref="G14:H14"/>
    <mergeCell ref="Y6:Y10"/>
    <mergeCell ref="Z6:Z10"/>
    <mergeCell ref="U6:V10"/>
    <mergeCell ref="AG9:AG10"/>
    <mergeCell ref="M9:M10"/>
    <mergeCell ref="AA6:AA10"/>
    <mergeCell ref="AD9:AD10"/>
    <mergeCell ref="AE9:AE10"/>
    <mergeCell ref="O9:O10"/>
    <mergeCell ref="P9:P10"/>
    <mergeCell ref="AJ9:AJ10"/>
    <mergeCell ref="AK9:AK10"/>
    <mergeCell ref="AL9:AL10"/>
    <mergeCell ref="AM9:AM10"/>
    <mergeCell ref="A10:D10"/>
    <mergeCell ref="E10:F10"/>
    <mergeCell ref="G10:H10"/>
    <mergeCell ref="I10:J10"/>
    <mergeCell ref="R9:R10"/>
    <mergeCell ref="W6:X10"/>
    <mergeCell ref="A11:D11"/>
    <mergeCell ref="E11:F11"/>
    <mergeCell ref="G11:H11"/>
    <mergeCell ref="I11:J11"/>
    <mergeCell ref="V11:V12"/>
    <mergeCell ref="A16:D16"/>
    <mergeCell ref="E16:F16"/>
    <mergeCell ref="G16:H16"/>
    <mergeCell ref="I16:J16"/>
    <mergeCell ref="E15:F15"/>
    <mergeCell ref="A17:D17"/>
    <mergeCell ref="E17:F17"/>
    <mergeCell ref="G17:H17"/>
    <mergeCell ref="I17:J17"/>
    <mergeCell ref="AG11:AG21"/>
    <mergeCell ref="AH11:AH21"/>
    <mergeCell ref="V17:V21"/>
    <mergeCell ref="A18:D18"/>
    <mergeCell ref="E18:F18"/>
    <mergeCell ref="G18:H18"/>
    <mergeCell ref="AI11:AI21"/>
    <mergeCell ref="AJ11:AJ21"/>
    <mergeCell ref="AK11:AK21"/>
    <mergeCell ref="W11:W21"/>
    <mergeCell ref="X11:X21"/>
    <mergeCell ref="Z11:Z21"/>
    <mergeCell ref="AD11:AD21"/>
    <mergeCell ref="AE11:AE21"/>
    <mergeCell ref="AB19:AB22"/>
    <mergeCell ref="AC19:AC22"/>
    <mergeCell ref="AL11:AL21"/>
    <mergeCell ref="A12:D12"/>
    <mergeCell ref="E12:F12"/>
    <mergeCell ref="G12:H12"/>
    <mergeCell ref="I12:J12"/>
    <mergeCell ref="AB12:AB16"/>
    <mergeCell ref="A13:D13"/>
    <mergeCell ref="E13:F13"/>
    <mergeCell ref="G13:H13"/>
    <mergeCell ref="AF11:AF21"/>
    <mergeCell ref="I18:J18"/>
    <mergeCell ref="A19:D19"/>
    <mergeCell ref="E19:F19"/>
    <mergeCell ref="G19:H19"/>
    <mergeCell ref="I19:J19"/>
    <mergeCell ref="A20:D20"/>
    <mergeCell ref="A26:B26"/>
    <mergeCell ref="C26:D26"/>
    <mergeCell ref="I14:J14"/>
    <mergeCell ref="E20:F20"/>
    <mergeCell ref="G20:H20"/>
    <mergeCell ref="I20:J20"/>
    <mergeCell ref="A21:D21"/>
    <mergeCell ref="E21:F21"/>
    <mergeCell ref="G21:H21"/>
    <mergeCell ref="I21:J21"/>
    <mergeCell ref="A22:D22"/>
    <mergeCell ref="E22:F22"/>
    <mergeCell ref="G22:H22"/>
    <mergeCell ref="I22:J22"/>
    <mergeCell ref="Y22:Z22"/>
    <mergeCell ref="AD22:AE22"/>
    <mergeCell ref="AJ23:AJ28"/>
    <mergeCell ref="AK23:AK28"/>
    <mergeCell ref="AF22:AG22"/>
    <mergeCell ref="A23:B23"/>
    <mergeCell ref="C23:D23"/>
    <mergeCell ref="E23:F23"/>
    <mergeCell ref="G23:H23"/>
    <mergeCell ref="I23:J23"/>
    <mergeCell ref="V23:V28"/>
    <mergeCell ref="W23:W28"/>
    <mergeCell ref="E26:F26"/>
    <mergeCell ref="G26:H26"/>
    <mergeCell ref="I26:J26"/>
    <mergeCell ref="AB24:AB26"/>
    <mergeCell ref="AC24:AC26"/>
    <mergeCell ref="AB27:AB28"/>
    <mergeCell ref="AC27:AC28"/>
    <mergeCell ref="X23:X28"/>
    <mergeCell ref="Z23:Z28"/>
    <mergeCell ref="G25:H25"/>
    <mergeCell ref="A24:B24"/>
    <mergeCell ref="C24:D24"/>
    <mergeCell ref="E24:F24"/>
    <mergeCell ref="G24:H24"/>
    <mergeCell ref="I24:J24"/>
    <mergeCell ref="A25:B25"/>
    <mergeCell ref="C25:D25"/>
    <mergeCell ref="E25:F25"/>
    <mergeCell ref="I25:J25"/>
    <mergeCell ref="I27:J27"/>
    <mergeCell ref="AQ27:AT28"/>
    <mergeCell ref="AU3:AU28"/>
    <mergeCell ref="AW3:AW4"/>
    <mergeCell ref="AL23:AL28"/>
    <mergeCell ref="AM23:AM28"/>
    <mergeCell ref="AD23:AE28"/>
    <mergeCell ref="AF23:AG28"/>
    <mergeCell ref="AH23:AH28"/>
    <mergeCell ref="AI23:AI28"/>
    <mergeCell ref="AW27:AW28"/>
    <mergeCell ref="A28:B28"/>
    <mergeCell ref="C28:D28"/>
    <mergeCell ref="E28:F28"/>
    <mergeCell ref="G28:H28"/>
    <mergeCell ref="I28:J28"/>
    <mergeCell ref="A27:B27"/>
    <mergeCell ref="C27:D27"/>
    <mergeCell ref="E27:F27"/>
    <mergeCell ref="G27:H27"/>
    <mergeCell ref="AP34:AU35"/>
    <mergeCell ref="AP29:AP30"/>
    <mergeCell ref="AQ29:AT29"/>
    <mergeCell ref="AU29:AU30"/>
    <mergeCell ref="AQ30:AT31"/>
    <mergeCell ref="AP31:AP32"/>
    <mergeCell ref="AU31:AU32"/>
  </mergeCells>
  <conditionalFormatting sqref="AQ7:AT8 AQ19:AT20 AQ23:AT24">
    <cfRule type="expression" priority="13" dxfId="5">
      <formula>$H$8=5</formula>
    </cfRule>
  </conditionalFormatting>
  <conditionalFormatting sqref="AQ11:AT12">
    <cfRule type="expression" priority="11" dxfId="5">
      <formula>$H$8=5</formula>
    </cfRule>
    <cfRule type="expression" priority="12" dxfId="10">
      <formula>$H$8=5</formula>
    </cfRule>
  </conditionalFormatting>
  <conditionalFormatting sqref="AQ15:AT16">
    <cfRule type="expression" priority="6" dxfId="5">
      <formula>$H$8=1</formula>
    </cfRule>
    <cfRule type="expression" priority="10" dxfId="5">
      <formula>$H$8=5</formula>
    </cfRule>
  </conditionalFormatting>
  <conditionalFormatting sqref="AQ8:AT9 AQ13:AT14 AQ18:AT19 AQ22:AT23">
    <cfRule type="expression" priority="9" dxfId="5">
      <formula>$H$8=4</formula>
    </cfRule>
  </conditionalFormatting>
  <conditionalFormatting sqref="AQ9:AT10 AQ15:AT16 AQ21:AT22">
    <cfRule type="expression" priority="8" dxfId="5">
      <formula>$H$8=3</formula>
    </cfRule>
  </conditionalFormatting>
  <conditionalFormatting sqref="AQ11:AT12 AQ19:AT20">
    <cfRule type="expression" priority="7" dxfId="5">
      <formula>$H$8=2</formula>
    </cfRule>
  </conditionalFormatting>
  <conditionalFormatting sqref="AQ17:AT17 AQ15:AT15">
    <cfRule type="expression" priority="5" dxfId="130">
      <formula>$H$8=1</formula>
    </cfRule>
  </conditionalFormatting>
  <conditionalFormatting sqref="AQ11:AT11 AQ13:AT13 AQ19:AT19 AQ21:AT21">
    <cfRule type="expression" priority="4" dxfId="130">
      <formula>$H$8=2</formula>
    </cfRule>
  </conditionalFormatting>
  <conditionalFormatting sqref="AQ9:AT9 AQ11:AT11 AQ15:AT15 AQ17:AT17 AQ21:AT21 AQ23:AT23">
    <cfRule type="expression" priority="3" dxfId="130">
      <formula>$H$8=3</formula>
    </cfRule>
  </conditionalFormatting>
  <conditionalFormatting sqref="AQ8:AT8 AQ10:AT10 AQ13:AT13 AQ15:AT15 AQ18:AT18 AQ20:AT20 AQ22:AT22 AQ24:AT24">
    <cfRule type="expression" priority="2" dxfId="130">
      <formula>$H$8=4</formula>
    </cfRule>
  </conditionalFormatting>
  <conditionalFormatting sqref="AQ7:AT7 AQ9:AT9 AQ11:AT11 AQ13:AT13 AQ15:AT15 AQ17:AT17 AQ19:AT19 AQ21:AT21 AQ23:AT23 AQ25:AT25">
    <cfRule type="expression" priority="1" dxfId="0">
      <formula>$H$8=5</formula>
    </cfRule>
  </conditionalFormatting>
  <dataValidations count="11">
    <dataValidation allowBlank="1" showInputMessage="1" showErrorMessage="1" prompt="Количество петель по ширине:&#10;По умолчанию - 100 мм от крайней верхней и нижней точки фасада&#10;НО НЕ МЕНЕЕ 100 мм от крайний верхней и нижний точки фасада ! ! !" sqref="G8"/>
    <dataValidation allowBlank="1" showInputMessage="1" showErrorMessage="1" prompt="Количество петель по длине:&#10;По умолчанию - 100 мм от крайней верхней и нижней точки фасада&#10;НО НЕ МЕНЕЕ 100 мм от крайний верхней и нижний точки фасада ! ! !" sqref="F8"/>
    <dataValidation allowBlank="1" showInputMessage="1" showErrorMessage="1" prompt="Количество фасадов" sqref="E8"/>
    <dataValidation errorStyle="information" type="whole" allowBlank="1" showInputMessage="1" showErrorMessage="1" prompt="ДЛИНА&#10;Минимальное значение: 296&#10;Максимальное значение: 2800" errorTitle="Внимание ! ! !" error="Минимальное значение: 296&#10;Максимальное значение: 2800&#10;&#10;Фасады, без наполнения,чей размер менее 296 мм расчитываются ниже! ! !&#10;Фасады размер которых превышает 2800 мм НЕ  ИЗГОТАВЛИВАЕМ ! ! !" sqref="C8">
      <formula1>296</formula1>
      <formula2>2800</formula2>
    </dataValidation>
    <dataValidation errorStyle="information" type="whole" allowBlank="1" showInputMessage="1" showErrorMessage="1" prompt="ШИРИНА&#10;Минимальное значение: 296&#10;Максимальное значение: 2800" error="Минимальное значение: 296&#10;Максимальное значение: 2800&#10;&#10;Фасады, без наполнения,чей размер менее 296 мм расчитываются ниже! ! !&#10;Фасады размер которых превышает 2800 мм НЕ  ИЗГОТАВЛИВАЕМ ! ! !" sqref="D8">
      <formula1>296</formula1>
      <formula2>2800</formula2>
    </dataValidation>
    <dataValidation allowBlank="1" showInputMessage="1" showErrorMessage="1" prompt="Укажите ваш контактный телефон" sqref="E4:K4"/>
    <dataValidation allowBlank="1" showInputMessage="1" showErrorMessage="1" prompt="Укажите ваши Ф.И.О. в именительном падеже" sqref="E3"/>
    <dataValidation allowBlank="1" showInputMessage="1" showErrorMessage="1" promptTitle="Внимание ! ! !" prompt="Номер заказа заполняется при оформлении заказа в магазине." sqref="C3"/>
    <dataValidation type="whole" showInputMessage="1" showErrorMessage="1" prompt="Добустимые значения:     0, 1, 2, 3, 4, 5." errorTitle="Не допостимое значение" error="Введенное значение не соответствует диапазону: 0, 1, 2, 3, 4, 5." sqref="H8">
      <formula1>0</formula1>
      <formula2>5</formula2>
    </dataValidation>
    <dataValidation allowBlank="1" showInputMessage="1" showErrorMessage="1" prompt="Выбирите материал наполнения" sqref="I8"/>
    <dataValidation allowBlank="1" showInputMessage="1" showErrorMessage="1" prompt="Выбирите цвет материала" sqref="C5"/>
  </dataValidation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3"/>
  <dimension ref="A1:AZ290"/>
  <sheetViews>
    <sheetView zoomScale="55" zoomScaleNormal="55" zoomScalePageLayoutView="0" workbookViewId="0" topLeftCell="A1">
      <selection activeCell="Y23" sqref="Y23"/>
    </sheetView>
  </sheetViews>
  <sheetFormatPr defaultColWidth="9.140625" defaultRowHeight="15"/>
  <cols>
    <col min="1" max="2" width="5.7109375" style="1" customWidth="1"/>
    <col min="3" max="3" width="14.00390625" style="1" customWidth="1"/>
    <col min="4" max="8" width="10.7109375" style="1" customWidth="1"/>
    <col min="9" max="11" width="9.7109375" style="1" customWidth="1"/>
    <col min="12" max="12" width="35.8515625" style="1" customWidth="1"/>
    <col min="13" max="13" width="36.00390625" style="1" customWidth="1"/>
    <col min="14" max="14" width="44.57421875" style="1" customWidth="1"/>
    <col min="15" max="15" width="34.421875" style="1" customWidth="1"/>
    <col min="16" max="18" width="14.8515625" style="1" customWidth="1"/>
    <col min="19" max="19" width="22.8515625" style="1" customWidth="1"/>
    <col min="20" max="20" width="20.140625" style="1" customWidth="1"/>
    <col min="21" max="24" width="21.421875" style="1" customWidth="1"/>
    <col min="25" max="26" width="20.421875" style="1" customWidth="1"/>
    <col min="27" max="27" width="26.00390625" style="1" customWidth="1"/>
    <col min="28" max="28" width="21.140625" style="1" customWidth="1"/>
    <col min="29" max="29" width="17.140625" style="1" customWidth="1"/>
    <col min="30" max="30" width="21.00390625" style="1" customWidth="1"/>
    <col min="31" max="31" width="20.7109375" style="1" customWidth="1"/>
    <col min="32" max="33" width="17.140625" style="1" customWidth="1"/>
    <col min="34" max="34" width="26.421875" style="1" customWidth="1"/>
    <col min="35" max="35" width="18.421875" style="1" customWidth="1"/>
    <col min="36" max="36" width="25.8515625" style="1" customWidth="1"/>
    <col min="37" max="37" width="18.421875" style="1" customWidth="1"/>
    <col min="38" max="38" width="42.57421875" style="1" customWidth="1"/>
    <col min="39" max="39" width="34.7109375" style="1" customWidth="1"/>
    <col min="40" max="40" width="12.140625" style="1" customWidth="1"/>
    <col min="41" max="41" width="23.00390625" style="1" customWidth="1"/>
    <col min="42" max="42" width="9.7109375" style="1" customWidth="1"/>
    <col min="43" max="46" width="9.140625" style="1" customWidth="1"/>
    <col min="47" max="47" width="9.7109375" style="1" customWidth="1"/>
    <col min="48" max="48" width="4.28125" style="1" customWidth="1"/>
    <col min="49" max="49" width="14.57421875" style="1" customWidth="1"/>
    <col min="50" max="50" width="15.57421875" style="1" customWidth="1"/>
    <col min="51" max="51" width="9.140625" style="1" hidden="1" customWidth="1"/>
    <col min="52" max="54" width="0" style="1" hidden="1" customWidth="1"/>
    <col min="55" max="16384" width="9.140625" style="1" customWidth="1"/>
  </cols>
  <sheetData>
    <row r="1" spans="1:11" ht="6" customHeight="1" thickBo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46" ht="64.5" customHeight="1" thickBot="1">
      <c r="A2" s="270" t="s">
        <v>136</v>
      </c>
      <c r="B2" s="270"/>
      <c r="C2" s="270"/>
      <c r="D2" s="270"/>
      <c r="E2" s="270"/>
      <c r="F2" s="270"/>
      <c r="G2" s="270"/>
      <c r="H2" s="270"/>
      <c r="I2" s="270"/>
      <c r="J2" s="270"/>
      <c r="K2" s="31"/>
      <c r="L2" s="31"/>
      <c r="M2" s="31"/>
      <c r="N2" s="31"/>
      <c r="O2" s="31"/>
      <c r="P2" s="31"/>
      <c r="Q2" s="31"/>
      <c r="R2" s="31"/>
      <c r="S2" s="31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Q2" s="239"/>
      <c r="AR2" s="239"/>
      <c r="AS2" s="239"/>
      <c r="AT2" s="239"/>
    </row>
    <row r="3" spans="1:50" ht="22.5" customHeight="1" thickBot="1">
      <c r="A3" s="266" t="s">
        <v>45</v>
      </c>
      <c r="B3" s="266"/>
      <c r="C3" s="28">
        <f>'БЛАНК ЗАКАЗА'!C3</f>
        <v>0</v>
      </c>
      <c r="D3" s="28" t="s">
        <v>0</v>
      </c>
      <c r="E3" s="266">
        <f>'БЛАНК ЗАКАЗА'!E3:J3</f>
        <v>0</v>
      </c>
      <c r="F3" s="266"/>
      <c r="G3" s="266"/>
      <c r="H3" s="266"/>
      <c r="I3" s="266"/>
      <c r="J3" s="266"/>
      <c r="K3" s="31"/>
      <c r="L3" s="31"/>
      <c r="M3" s="31"/>
      <c r="N3" s="31"/>
      <c r="O3" s="31"/>
      <c r="P3" s="31"/>
      <c r="Q3" s="31"/>
      <c r="R3" s="31"/>
      <c r="S3" s="31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P3" s="284"/>
      <c r="AQ3" s="288"/>
      <c r="AR3" s="288"/>
      <c r="AS3" s="288"/>
      <c r="AT3" s="289"/>
      <c r="AU3" s="287"/>
      <c r="AV3" s="33"/>
      <c r="AW3" s="259">
        <v>100</v>
      </c>
      <c r="AX3" s="279">
        <f>C8</f>
        <v>0</v>
      </c>
    </row>
    <row r="4" spans="1:50" ht="22.5" customHeight="1" thickBot="1">
      <c r="A4" s="266" t="s">
        <v>46</v>
      </c>
      <c r="B4" s="266"/>
      <c r="C4" s="15">
        <f>'БЛАНК ЗАКАЗА'!C4</f>
        <v>0</v>
      </c>
      <c r="D4" s="28" t="s">
        <v>1</v>
      </c>
      <c r="E4" s="266">
        <f>'БЛАНК ЗАКАЗА'!E4:J4</f>
        <v>0</v>
      </c>
      <c r="F4" s="266"/>
      <c r="G4" s="266"/>
      <c r="H4" s="266"/>
      <c r="I4" s="266"/>
      <c r="J4" s="266"/>
      <c r="K4" s="31"/>
      <c r="L4" s="31"/>
      <c r="M4" s="31"/>
      <c r="N4" s="31"/>
      <c r="O4" s="31"/>
      <c r="P4" s="31"/>
      <c r="Q4" s="31"/>
      <c r="R4" s="31"/>
      <c r="S4" s="31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P4" s="285"/>
      <c r="AQ4" s="290"/>
      <c r="AR4" s="290"/>
      <c r="AS4" s="290"/>
      <c r="AT4" s="291"/>
      <c r="AU4" s="287"/>
      <c r="AV4" s="34"/>
      <c r="AW4" s="260"/>
      <c r="AX4" s="280"/>
    </row>
    <row r="5" spans="1:50" ht="22.5" customHeight="1" thickBot="1">
      <c r="A5" s="266" t="s">
        <v>47</v>
      </c>
      <c r="B5" s="266"/>
      <c r="C5" s="266" t="str">
        <f>'БЛАНК ЗАКАЗА'!C5:J5</f>
        <v>ЛДСП Дуб Гладстоун серо-бежевый</v>
      </c>
      <c r="D5" s="266"/>
      <c r="E5" s="266"/>
      <c r="F5" s="266"/>
      <c r="G5" s="266"/>
      <c r="H5" s="266"/>
      <c r="I5" s="266"/>
      <c r="J5" s="266"/>
      <c r="K5" s="31"/>
      <c r="L5" s="31"/>
      <c r="M5" s="31"/>
      <c r="N5" s="31"/>
      <c r="O5" s="31"/>
      <c r="P5" s="31"/>
      <c r="Q5" s="31"/>
      <c r="R5" s="31"/>
      <c r="S5" s="31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P5" s="285"/>
      <c r="AQ5" s="35"/>
      <c r="AR5" s="35"/>
      <c r="AS5" s="35"/>
      <c r="AT5" s="35"/>
      <c r="AU5" s="287"/>
      <c r="AV5" s="36"/>
      <c r="AW5" s="37"/>
      <c r="AX5" s="281"/>
    </row>
    <row r="6" spans="1:51" ht="22.5" customHeight="1" thickBot="1">
      <c r="A6" s="266" t="s">
        <v>2</v>
      </c>
      <c r="B6" s="266"/>
      <c r="C6" s="270" t="s">
        <v>97</v>
      </c>
      <c r="D6" s="270" t="s">
        <v>100</v>
      </c>
      <c r="E6" s="270" t="s">
        <v>9</v>
      </c>
      <c r="F6" s="270" t="s">
        <v>20</v>
      </c>
      <c r="G6" s="270"/>
      <c r="H6" s="219" t="s">
        <v>101</v>
      </c>
      <c r="I6" s="270" t="s">
        <v>35</v>
      </c>
      <c r="J6" s="270"/>
      <c r="K6" s="31"/>
      <c r="L6" s="31"/>
      <c r="M6" s="31"/>
      <c r="N6" s="31"/>
      <c r="O6" s="31"/>
      <c r="P6" s="31"/>
      <c r="Q6" s="31"/>
      <c r="R6" s="31"/>
      <c r="S6" s="31"/>
      <c r="T6" s="247" t="s">
        <v>74</v>
      </c>
      <c r="U6" s="303" t="s">
        <v>75</v>
      </c>
      <c r="V6" s="304"/>
      <c r="W6" s="233" t="s">
        <v>80</v>
      </c>
      <c r="X6" s="234"/>
      <c r="Y6" s="232" t="s">
        <v>76</v>
      </c>
      <c r="Z6" s="240" t="s">
        <v>82</v>
      </c>
      <c r="AA6" s="261" t="s">
        <v>83</v>
      </c>
      <c r="AB6" s="295" t="s">
        <v>26</v>
      </c>
      <c r="AC6" s="296" t="s">
        <v>27</v>
      </c>
      <c r="AD6" s="294" t="s">
        <v>30</v>
      </c>
      <c r="AE6" s="294"/>
      <c r="AF6" s="294"/>
      <c r="AG6" s="294"/>
      <c r="AH6" s="294"/>
      <c r="AI6" s="294"/>
      <c r="AJ6" s="294"/>
      <c r="AK6" s="294"/>
      <c r="AL6" s="294"/>
      <c r="AM6" s="294"/>
      <c r="AN6" s="38"/>
      <c r="AP6" s="285"/>
      <c r="AQ6" s="35"/>
      <c r="AR6" s="35"/>
      <c r="AS6" s="35"/>
      <c r="AT6" s="35"/>
      <c r="AU6" s="287"/>
      <c r="AV6" s="36"/>
      <c r="AW6" s="37"/>
      <c r="AX6" s="281"/>
      <c r="AY6" s="39"/>
    </row>
    <row r="7" spans="1:51" ht="22.5" customHeight="1" thickBot="1">
      <c r="A7" s="266"/>
      <c r="B7" s="266"/>
      <c r="C7" s="270"/>
      <c r="D7" s="270"/>
      <c r="E7" s="270"/>
      <c r="F7" s="29" t="s">
        <v>58</v>
      </c>
      <c r="G7" s="30" t="s">
        <v>8</v>
      </c>
      <c r="H7" s="219"/>
      <c r="I7" s="270"/>
      <c r="J7" s="270"/>
      <c r="K7" s="31"/>
      <c r="L7" s="31">
        <f>IF(G11=0,0,G11+10)</f>
        <v>0</v>
      </c>
      <c r="M7" s="31"/>
      <c r="N7" s="31"/>
      <c r="O7" s="31"/>
      <c r="P7" s="31"/>
      <c r="Q7" s="31"/>
      <c r="R7" s="31"/>
      <c r="S7" s="31"/>
      <c r="T7" s="248"/>
      <c r="U7" s="305"/>
      <c r="V7" s="306"/>
      <c r="W7" s="235"/>
      <c r="X7" s="236"/>
      <c r="Y7" s="232"/>
      <c r="Z7" s="241"/>
      <c r="AA7" s="262"/>
      <c r="AB7" s="295"/>
      <c r="AC7" s="296"/>
      <c r="AD7" s="294"/>
      <c r="AE7" s="294"/>
      <c r="AF7" s="294"/>
      <c r="AG7" s="294"/>
      <c r="AH7" s="294"/>
      <c r="AI7" s="294"/>
      <c r="AJ7" s="294"/>
      <c r="AK7" s="294"/>
      <c r="AL7" s="294"/>
      <c r="AM7" s="294"/>
      <c r="AN7" s="38"/>
      <c r="AO7" s="40"/>
      <c r="AP7" s="285"/>
      <c r="AQ7" s="35"/>
      <c r="AR7" s="35"/>
      <c r="AS7" s="35"/>
      <c r="AT7" s="35"/>
      <c r="AU7" s="287"/>
      <c r="AV7" s="41"/>
      <c r="AW7" s="42"/>
      <c r="AX7" s="281"/>
      <c r="AY7" s="39"/>
    </row>
    <row r="8" spans="1:50" ht="22.5" customHeight="1" thickBot="1">
      <c r="A8" s="266">
        <v>10</v>
      </c>
      <c r="B8" s="266"/>
      <c r="C8" s="28">
        <f>'БЛАНК ЗАКАЗА'!C17</f>
        <v>0</v>
      </c>
      <c r="D8" s="28">
        <f>'БЛАНК ЗАКАЗА'!D17</f>
        <v>0</v>
      </c>
      <c r="E8" s="28">
        <f>'БЛАНК ЗАКАЗА'!E17</f>
        <v>0</v>
      </c>
      <c r="F8" s="28">
        <f>'БЛАНК ЗАКАЗА'!F17</f>
        <v>0</v>
      </c>
      <c r="G8" s="28">
        <f>'БЛАНК ЗАКАЗА'!G17</f>
        <v>0</v>
      </c>
      <c r="H8" s="28">
        <f>'БЛАНК ЗАКАЗА'!H17</f>
        <v>0</v>
      </c>
      <c r="I8" s="266" t="str">
        <f>'БЛАНК ЗАКАЗА'!I17:J17</f>
        <v>ДСП 8 мм</v>
      </c>
      <c r="J8" s="266"/>
      <c r="K8" s="31"/>
      <c r="L8" s="31">
        <f>IF(I12=0,0,I12+5)</f>
        <v>0</v>
      </c>
      <c r="M8" s="31">
        <f>IF(G14=0,0,G14+5)</f>
        <v>0</v>
      </c>
      <c r="N8" s="31"/>
      <c r="O8" s="31"/>
      <c r="P8" s="31"/>
      <c r="Q8" s="31"/>
      <c r="R8" s="31"/>
      <c r="S8" s="31"/>
      <c r="T8" s="248"/>
      <c r="U8" s="305"/>
      <c r="V8" s="306"/>
      <c r="W8" s="235"/>
      <c r="X8" s="236"/>
      <c r="Y8" s="232"/>
      <c r="Z8" s="241"/>
      <c r="AA8" s="262"/>
      <c r="AB8" s="295"/>
      <c r="AC8" s="296"/>
      <c r="AD8" s="294"/>
      <c r="AE8" s="294"/>
      <c r="AF8" s="294"/>
      <c r="AG8" s="294"/>
      <c r="AH8" s="294"/>
      <c r="AI8" s="294"/>
      <c r="AJ8" s="294"/>
      <c r="AK8" s="294"/>
      <c r="AL8" s="294"/>
      <c r="AM8" s="294"/>
      <c r="AN8" s="32"/>
      <c r="AO8" s="43"/>
      <c r="AP8" s="285"/>
      <c r="AQ8" s="35"/>
      <c r="AR8" s="35"/>
      <c r="AS8" s="35"/>
      <c r="AT8" s="35"/>
      <c r="AU8" s="287"/>
      <c r="AV8" s="41"/>
      <c r="AW8" s="42"/>
      <c r="AX8" s="281"/>
    </row>
    <row r="9" spans="1:50" ht="22.5" customHeight="1" thickBot="1">
      <c r="A9" s="256" t="s">
        <v>66</v>
      </c>
      <c r="B9" s="258"/>
      <c r="C9" s="258"/>
      <c r="D9" s="258"/>
      <c r="E9" s="258"/>
      <c r="F9" s="258"/>
      <c r="G9" s="267" t="s">
        <v>67</v>
      </c>
      <c r="H9" s="267"/>
      <c r="I9" s="267"/>
      <c r="J9" s="267"/>
      <c r="K9" s="31"/>
      <c r="L9" s="253" t="s">
        <v>107</v>
      </c>
      <c r="M9" s="253" t="s">
        <v>108</v>
      </c>
      <c r="N9" s="253" t="s">
        <v>109</v>
      </c>
      <c r="O9" s="253" t="s">
        <v>110</v>
      </c>
      <c r="P9" s="254" t="s">
        <v>111</v>
      </c>
      <c r="R9" s="254" t="s">
        <v>112</v>
      </c>
      <c r="S9" s="31"/>
      <c r="T9" s="248"/>
      <c r="U9" s="305"/>
      <c r="V9" s="306"/>
      <c r="W9" s="235"/>
      <c r="X9" s="236"/>
      <c r="Y9" s="232"/>
      <c r="Z9" s="241"/>
      <c r="AA9" s="262"/>
      <c r="AB9" s="295"/>
      <c r="AC9" s="296"/>
      <c r="AD9" s="231" t="s">
        <v>78</v>
      </c>
      <c r="AE9" s="231" t="s">
        <v>165</v>
      </c>
      <c r="AF9" s="231" t="s">
        <v>13</v>
      </c>
      <c r="AG9" s="231" t="s">
        <v>14</v>
      </c>
      <c r="AH9" s="231" t="s">
        <v>16</v>
      </c>
      <c r="AI9" s="231" t="s">
        <v>31</v>
      </c>
      <c r="AJ9" s="231" t="s">
        <v>18</v>
      </c>
      <c r="AK9" s="231" t="s">
        <v>32</v>
      </c>
      <c r="AL9" s="231" t="s">
        <v>33</v>
      </c>
      <c r="AM9" s="231" t="s">
        <v>77</v>
      </c>
      <c r="AN9" s="243" t="s">
        <v>164</v>
      </c>
      <c r="AO9" s="321" t="s">
        <v>166</v>
      </c>
      <c r="AP9" s="285"/>
      <c r="AQ9" s="35"/>
      <c r="AR9" s="35"/>
      <c r="AS9" s="35"/>
      <c r="AT9" s="35"/>
      <c r="AU9" s="287"/>
      <c r="AV9" s="36"/>
      <c r="AW9" s="37"/>
      <c r="AX9" s="281"/>
    </row>
    <row r="10" spans="1:50" ht="22.5" customHeight="1" thickBot="1">
      <c r="A10" s="256"/>
      <c r="B10" s="258"/>
      <c r="C10" s="258"/>
      <c r="D10" s="257"/>
      <c r="E10" s="256" t="s">
        <v>65</v>
      </c>
      <c r="F10" s="258"/>
      <c r="G10" s="265" t="s">
        <v>97</v>
      </c>
      <c r="H10" s="265"/>
      <c r="I10" s="265" t="s">
        <v>98</v>
      </c>
      <c r="J10" s="265"/>
      <c r="K10" s="31"/>
      <c r="L10" s="253"/>
      <c r="M10" s="253"/>
      <c r="N10" s="253"/>
      <c r="O10" s="253"/>
      <c r="P10" s="255"/>
      <c r="R10" s="255"/>
      <c r="S10" s="31"/>
      <c r="T10" s="249"/>
      <c r="U10" s="307"/>
      <c r="V10" s="308"/>
      <c r="W10" s="237"/>
      <c r="X10" s="238"/>
      <c r="Y10" s="232"/>
      <c r="Z10" s="242"/>
      <c r="AA10" s="263"/>
      <c r="AB10" s="80">
        <f>('№ 10'!E11*'ЦЕНЫ+размеры'!B14)+('№ 10'!H8*4)</f>
        <v>0</v>
      </c>
      <c r="AC10" s="81">
        <f>E8*'ЦЕНЫ+размеры'!B15</f>
        <v>0</v>
      </c>
      <c r="AD10" s="231"/>
      <c r="AE10" s="231"/>
      <c r="AF10" s="231"/>
      <c r="AG10" s="231"/>
      <c r="AH10" s="231"/>
      <c r="AI10" s="231"/>
      <c r="AJ10" s="231"/>
      <c r="AK10" s="231"/>
      <c r="AL10" s="231"/>
      <c r="AM10" s="231"/>
      <c r="AN10" s="243"/>
      <c r="AO10" s="321"/>
      <c r="AP10" s="285"/>
      <c r="AQ10" s="35"/>
      <c r="AR10" s="35"/>
      <c r="AS10" s="35"/>
      <c r="AT10" s="35"/>
      <c r="AU10" s="287"/>
      <c r="AV10" s="36"/>
      <c r="AW10" s="37"/>
      <c r="AX10" s="281"/>
    </row>
    <row r="11" spans="1:50" ht="22.5" customHeight="1" thickBot="1">
      <c r="A11" s="256" t="s">
        <v>88</v>
      </c>
      <c r="B11" s="258"/>
      <c r="C11" s="258"/>
      <c r="D11" s="257"/>
      <c r="E11" s="256">
        <f>E8</f>
        <v>0</v>
      </c>
      <c r="F11" s="258"/>
      <c r="G11" s="267">
        <f>C8</f>
        <v>0</v>
      </c>
      <c r="H11" s="267"/>
      <c r="I11" s="267">
        <f>IF(E8,100,0)</f>
        <v>0</v>
      </c>
      <c r="J11" s="267"/>
      <c r="K11" s="31"/>
      <c r="L11" s="79">
        <f>L7</f>
        <v>0</v>
      </c>
      <c r="M11" s="79">
        <f>M8</f>
        <v>0</v>
      </c>
      <c r="N11" s="79">
        <f>IF(I8='ЦЕНЫ+размеры'!F5,G23,0)</f>
        <v>0</v>
      </c>
      <c r="O11" s="79">
        <f>IF(I8='ЦЕНЫ+размеры'!F6,G23,0)</f>
        <v>0</v>
      </c>
      <c r="P11" s="79" t="e">
        <f>IF(I8='ЦЕНЫ+размеры'!#REF!,G23,0)</f>
        <v>#REF!</v>
      </c>
      <c r="R11" s="79">
        <f>IF(I8='ЦЕНЫ+размеры'!F7,G23,0)</f>
        <v>0</v>
      </c>
      <c r="S11" s="31"/>
      <c r="T11" s="48">
        <f>E11*(ROUNDUP(((((G11*I11)*0.000001)*1.2)),2))</f>
        <v>0</v>
      </c>
      <c r="U11" s="76">
        <f>ROUNDUP(T11*1.2,3)</f>
        <v>0</v>
      </c>
      <c r="V11" s="311">
        <f>ROUNDUP(SUM(U11:U12),3)</f>
        <v>0</v>
      </c>
      <c r="W11" s="233" t="s">
        <v>19</v>
      </c>
      <c r="X11" s="314">
        <f>ROUNDUP(SUM(T14:T15,T11:T12,T17:T21),2)</f>
        <v>0</v>
      </c>
      <c r="Y11" s="50">
        <f>ROUNDUP((((G11+I11)*2)*E11)*0.001,3)</f>
        <v>0</v>
      </c>
      <c r="Z11" s="244">
        <f>ROUNDUP(SUM(Y11:Y12,Y14:Y15,Y17:Y21),2)</f>
        <v>0</v>
      </c>
      <c r="AA11" s="84"/>
      <c r="AB11" s="32"/>
      <c r="AC11" s="32"/>
      <c r="AD11" s="231">
        <f>X11*'ЦЕНЫ+размеры'!B16</f>
        <v>0</v>
      </c>
      <c r="AE11" s="231">
        <f>AA23*'ЦЕНЫ+размеры'!B18</f>
        <v>0</v>
      </c>
      <c r="AF11" s="231">
        <f>AB10*'ЦЕНЫ+размеры'!B19</f>
        <v>0</v>
      </c>
      <c r="AG11" s="231">
        <f>AC10*'ЦЕНЫ+размеры'!B20</f>
        <v>0</v>
      </c>
      <c r="AH11" s="231">
        <f>AA27*'ЦЕНЫ+размеры'!B22</f>
        <v>0</v>
      </c>
      <c r="AI11" s="231">
        <f>IF(W23="ДСП 8 мм",SUM(X11+X23)*'ЦЕНЫ+размеры'!B23,X11*'ЦЕНЫ+размеры'!B23)</f>
        <v>0</v>
      </c>
      <c r="AJ11" s="231">
        <f>(AB10*2)*'ЦЕНЫ+размеры'!B24</f>
        <v>0</v>
      </c>
      <c r="AK11" s="231">
        <f>E8*'ЦЕНЫ+размеры'!B21</f>
        <v>0</v>
      </c>
      <c r="AL11" s="231">
        <f>(E8*F8*'ЦЕНЫ+размеры'!B25)+('№ 1'!E8*'№ 1'!G8*'ЦЕНЫ+размеры'!B25)</f>
        <v>0</v>
      </c>
      <c r="AM11" s="64">
        <f>SUM(AD11:AL21,AN11,AD23,AO11)</f>
        <v>0</v>
      </c>
      <c r="AN11" s="243">
        <f>AA25*'ЦЕНЫ+размеры'!B18</f>
        <v>0</v>
      </c>
      <c r="AO11" s="322">
        <f>IF(W23="Решетка 8 мм",X23*'ЦЕНЫ+размеры'!B23,0)</f>
        <v>0</v>
      </c>
      <c r="AP11" s="285"/>
      <c r="AQ11" s="35"/>
      <c r="AR11" s="35"/>
      <c r="AS11" s="35"/>
      <c r="AT11" s="35"/>
      <c r="AU11" s="287"/>
      <c r="AV11" s="41"/>
      <c r="AW11" s="42"/>
      <c r="AX11" s="281"/>
    </row>
    <row r="12" spans="1:50" ht="22.5" customHeight="1" thickBot="1">
      <c r="A12" s="256" t="s">
        <v>89</v>
      </c>
      <c r="B12" s="258"/>
      <c r="C12" s="258"/>
      <c r="D12" s="257"/>
      <c r="E12" s="256">
        <f>E8</f>
        <v>0</v>
      </c>
      <c r="F12" s="258"/>
      <c r="G12" s="267">
        <f>C8</f>
        <v>0</v>
      </c>
      <c r="H12" s="267"/>
      <c r="I12" s="267">
        <f>IF(E8,100,0)</f>
        <v>0</v>
      </c>
      <c r="J12" s="267"/>
      <c r="K12" s="31"/>
      <c r="L12" s="79">
        <f>L8</f>
        <v>0</v>
      </c>
      <c r="M12" s="79">
        <f>I14</f>
        <v>0</v>
      </c>
      <c r="N12" s="79">
        <f>IF(I8='ЦЕНЫ+размеры'!F5,I23,0)</f>
        <v>0</v>
      </c>
      <c r="O12" s="79">
        <f>IF(I8='ЦЕНЫ+размеры'!F6,I23,0)</f>
        <v>0</v>
      </c>
      <c r="P12" s="79" t="e">
        <f>IF(I8='ЦЕНЫ+размеры'!#REF!,I23,0)</f>
        <v>#REF!</v>
      </c>
      <c r="R12" s="79">
        <f>IF(I8='ЦЕНЫ+размеры'!F7,I23,0)</f>
        <v>0</v>
      </c>
      <c r="S12" s="31"/>
      <c r="T12" s="48">
        <f>E12*(ROUNDUP(((((G12*I12)*0.000001)*1.2)),2))</f>
        <v>0</v>
      </c>
      <c r="U12" s="76">
        <f aca="true" t="shared" si="0" ref="U12:U28">ROUNDUP(T12*1.2,3)</f>
        <v>0</v>
      </c>
      <c r="V12" s="312"/>
      <c r="W12" s="235"/>
      <c r="X12" s="314"/>
      <c r="Y12" s="50">
        <f>ROUNDUP((((G12+I12)*2)*E12)*0.001,3)</f>
        <v>0</v>
      </c>
      <c r="Z12" s="245"/>
      <c r="AA12" s="84">
        <f>Y12*1.5</f>
        <v>0</v>
      </c>
      <c r="AB12" s="247" t="s">
        <v>102</v>
      </c>
      <c r="AC12" s="32"/>
      <c r="AD12" s="231"/>
      <c r="AE12" s="231"/>
      <c r="AF12" s="231"/>
      <c r="AG12" s="231"/>
      <c r="AH12" s="231"/>
      <c r="AI12" s="231"/>
      <c r="AJ12" s="231"/>
      <c r="AK12" s="231"/>
      <c r="AL12" s="231"/>
      <c r="AM12" s="300"/>
      <c r="AN12" s="243"/>
      <c r="AO12" s="322"/>
      <c r="AP12" s="285"/>
      <c r="AQ12" s="35"/>
      <c r="AR12" s="35"/>
      <c r="AS12" s="35"/>
      <c r="AT12" s="35"/>
      <c r="AU12" s="287"/>
      <c r="AV12" s="41"/>
      <c r="AW12" s="42"/>
      <c r="AX12" s="281"/>
    </row>
    <row r="13" spans="1:50" ht="22.5" customHeight="1" thickBot="1">
      <c r="A13" s="256"/>
      <c r="B13" s="258"/>
      <c r="C13" s="258"/>
      <c r="D13" s="257"/>
      <c r="E13" s="256" t="s">
        <v>65</v>
      </c>
      <c r="F13" s="258"/>
      <c r="G13" s="265" t="s">
        <v>99</v>
      </c>
      <c r="H13" s="265"/>
      <c r="I13" s="265" t="s">
        <v>98</v>
      </c>
      <c r="J13" s="265"/>
      <c r="K13" s="31"/>
      <c r="L13" s="79">
        <f>E11+E12</f>
        <v>0</v>
      </c>
      <c r="M13" s="79">
        <f>E14+E15+E17+E18+E19+E20+E21</f>
        <v>0</v>
      </c>
      <c r="N13" s="79">
        <f>IF(I8='ЦЕНЫ+размеры'!F5,E23+E24+E25+E26+E27+E28,0)</f>
        <v>0</v>
      </c>
      <c r="O13" s="79">
        <f>IF(I8='ЦЕНЫ+размеры'!F6,E23+E24+E25+E26+E27+E28,0)</f>
        <v>0</v>
      </c>
      <c r="P13" s="79" t="e">
        <f>IF(I8='ЦЕНЫ+размеры'!#REF!,E23+E24+E25+E26+E27+E28,0)</f>
        <v>#REF!</v>
      </c>
      <c r="R13" s="79">
        <f>IF(I8='ЦЕНЫ+размеры'!F7,E23+E24+E25+E26+E27+E28,0)</f>
        <v>0</v>
      </c>
      <c r="S13" s="31"/>
      <c r="T13" s="83"/>
      <c r="U13" s="32"/>
      <c r="V13" s="32"/>
      <c r="W13" s="235"/>
      <c r="X13" s="315"/>
      <c r="Y13" s="32"/>
      <c r="Z13" s="245"/>
      <c r="AA13" s="84"/>
      <c r="AB13" s="248"/>
      <c r="AC13" s="32"/>
      <c r="AD13" s="231"/>
      <c r="AE13" s="231"/>
      <c r="AF13" s="231"/>
      <c r="AG13" s="231"/>
      <c r="AH13" s="231"/>
      <c r="AI13" s="231"/>
      <c r="AJ13" s="231"/>
      <c r="AK13" s="231"/>
      <c r="AL13" s="231"/>
      <c r="AM13" s="301"/>
      <c r="AN13" s="243"/>
      <c r="AO13" s="322"/>
      <c r="AP13" s="285"/>
      <c r="AQ13" s="35"/>
      <c r="AR13" s="35"/>
      <c r="AS13" s="35"/>
      <c r="AT13" s="35"/>
      <c r="AU13" s="287"/>
      <c r="AV13" s="36"/>
      <c r="AW13" s="37"/>
      <c r="AX13" s="281"/>
    </row>
    <row r="14" spans="1:50" ht="22.5" customHeight="1" thickBot="1">
      <c r="A14" s="256" t="s">
        <v>90</v>
      </c>
      <c r="B14" s="258"/>
      <c r="C14" s="258"/>
      <c r="D14" s="257"/>
      <c r="E14" s="256">
        <f>E11</f>
        <v>0</v>
      </c>
      <c r="F14" s="258"/>
      <c r="G14" s="267">
        <f>IF(E8,100,0)</f>
        <v>0</v>
      </c>
      <c r="H14" s="267"/>
      <c r="I14" s="267">
        <f>IF(E8,D8-I11-I12,0)</f>
        <v>0</v>
      </c>
      <c r="J14" s="267"/>
      <c r="K14" s="31"/>
      <c r="L14" s="31"/>
      <c r="M14" s="31"/>
      <c r="N14" s="31"/>
      <c r="O14" s="31"/>
      <c r="P14" s="31"/>
      <c r="Q14" s="31"/>
      <c r="R14" s="31"/>
      <c r="S14" s="31"/>
      <c r="T14" s="48">
        <f>E14*(ROUNDUP(((((G14*I14)*0.000001)*1.2)),2))</f>
        <v>0</v>
      </c>
      <c r="U14" s="76">
        <f t="shared" si="0"/>
        <v>0</v>
      </c>
      <c r="V14" s="311">
        <f>ROUNDUP(SUM(U14:U15),3)</f>
        <v>0</v>
      </c>
      <c r="W14" s="235"/>
      <c r="X14" s="314"/>
      <c r="Y14" s="50">
        <f>ROUNDUP((((G14+I14)*2)*E14)*0.001,3)</f>
        <v>0</v>
      </c>
      <c r="Z14" s="245"/>
      <c r="AA14" s="84">
        <f>Y14*1.5</f>
        <v>0</v>
      </c>
      <c r="AB14" s="248"/>
      <c r="AC14" s="32"/>
      <c r="AD14" s="231"/>
      <c r="AE14" s="231"/>
      <c r="AF14" s="231"/>
      <c r="AG14" s="231"/>
      <c r="AH14" s="231"/>
      <c r="AI14" s="231"/>
      <c r="AJ14" s="231"/>
      <c r="AK14" s="231"/>
      <c r="AL14" s="231"/>
      <c r="AM14" s="301"/>
      <c r="AN14" s="243"/>
      <c r="AO14" s="322"/>
      <c r="AP14" s="285"/>
      <c r="AQ14" s="35"/>
      <c r="AR14" s="35"/>
      <c r="AS14" s="35"/>
      <c r="AT14" s="35"/>
      <c r="AU14" s="287"/>
      <c r="AV14" s="36"/>
      <c r="AW14" s="37"/>
      <c r="AX14" s="281"/>
    </row>
    <row r="15" spans="1:50" ht="22.5" customHeight="1" thickBot="1">
      <c r="A15" s="256" t="s">
        <v>91</v>
      </c>
      <c r="B15" s="258"/>
      <c r="C15" s="258"/>
      <c r="D15" s="257"/>
      <c r="E15" s="256">
        <f>E11</f>
        <v>0</v>
      </c>
      <c r="F15" s="258"/>
      <c r="G15" s="267">
        <f>IF(E8,100,0)</f>
        <v>0</v>
      </c>
      <c r="H15" s="267"/>
      <c r="I15" s="267">
        <f>IF(E8,D8-I11-I12,0)</f>
        <v>0</v>
      </c>
      <c r="J15" s="267"/>
      <c r="K15" s="31"/>
      <c r="L15" s="31"/>
      <c r="M15" s="31"/>
      <c r="N15" s="31"/>
      <c r="O15" s="31"/>
      <c r="P15" s="31"/>
      <c r="Q15" s="31"/>
      <c r="R15" s="31"/>
      <c r="S15" s="31"/>
      <c r="T15" s="48">
        <f>E15*(ROUNDUP(((((G15*I15)*0.000001)*1.2)),2))</f>
        <v>0</v>
      </c>
      <c r="U15" s="76">
        <f t="shared" si="0"/>
        <v>0</v>
      </c>
      <c r="V15" s="312"/>
      <c r="W15" s="235"/>
      <c r="X15" s="314"/>
      <c r="Y15" s="50">
        <f>ROUNDUP((((G15+I15)*2)*E15)*0.001,3)</f>
        <v>0</v>
      </c>
      <c r="Z15" s="245"/>
      <c r="AA15" s="84">
        <f>Y15*1.5</f>
        <v>0</v>
      </c>
      <c r="AB15" s="248"/>
      <c r="AC15" s="32"/>
      <c r="AD15" s="231"/>
      <c r="AE15" s="231"/>
      <c r="AF15" s="231"/>
      <c r="AG15" s="231"/>
      <c r="AH15" s="231"/>
      <c r="AI15" s="231"/>
      <c r="AJ15" s="231"/>
      <c r="AK15" s="231"/>
      <c r="AL15" s="231"/>
      <c r="AM15" s="301"/>
      <c r="AN15" s="243"/>
      <c r="AO15" s="322"/>
      <c r="AP15" s="285"/>
      <c r="AQ15" s="35"/>
      <c r="AR15" s="35"/>
      <c r="AS15" s="35"/>
      <c r="AT15" s="35"/>
      <c r="AU15" s="287"/>
      <c r="AV15" s="41"/>
      <c r="AW15" s="42"/>
      <c r="AX15" s="281"/>
    </row>
    <row r="16" spans="1:50" ht="22.5" customHeight="1" thickBot="1">
      <c r="A16" s="256"/>
      <c r="B16" s="258"/>
      <c r="C16" s="258"/>
      <c r="D16" s="257"/>
      <c r="E16" s="256" t="s">
        <v>65</v>
      </c>
      <c r="F16" s="258"/>
      <c r="G16" s="265" t="s">
        <v>99</v>
      </c>
      <c r="H16" s="265"/>
      <c r="I16" s="265" t="s">
        <v>98</v>
      </c>
      <c r="J16" s="265"/>
      <c r="K16" s="31"/>
      <c r="L16" s="79" t="s">
        <v>68</v>
      </c>
      <c r="M16" s="79" t="s">
        <v>69</v>
      </c>
      <c r="S16" s="40"/>
      <c r="T16" s="83"/>
      <c r="U16" s="32"/>
      <c r="V16" s="32"/>
      <c r="W16" s="235"/>
      <c r="X16" s="315"/>
      <c r="Y16" s="32"/>
      <c r="Z16" s="245"/>
      <c r="AA16" s="85"/>
      <c r="AB16" s="249"/>
      <c r="AC16" s="51"/>
      <c r="AD16" s="231"/>
      <c r="AE16" s="231"/>
      <c r="AF16" s="231"/>
      <c r="AG16" s="231"/>
      <c r="AH16" s="231"/>
      <c r="AI16" s="231"/>
      <c r="AJ16" s="231"/>
      <c r="AK16" s="231"/>
      <c r="AL16" s="231"/>
      <c r="AM16" s="301"/>
      <c r="AN16" s="243"/>
      <c r="AO16" s="322"/>
      <c r="AP16" s="285"/>
      <c r="AQ16" s="35"/>
      <c r="AR16" s="35"/>
      <c r="AS16" s="35"/>
      <c r="AT16" s="35"/>
      <c r="AU16" s="287"/>
      <c r="AV16" s="41"/>
      <c r="AW16" s="42"/>
      <c r="AX16" s="281"/>
    </row>
    <row r="17" spans="1:51" ht="22.5" customHeight="1" thickBot="1">
      <c r="A17" s="256" t="s">
        <v>92</v>
      </c>
      <c r="B17" s="258"/>
      <c r="C17" s="258"/>
      <c r="D17" s="257"/>
      <c r="E17" s="256">
        <f>IF(H8&gt;=1,E8,0)</f>
        <v>0</v>
      </c>
      <c r="F17" s="258"/>
      <c r="G17" s="267">
        <f>IF(H8&gt;=1,L17,0)</f>
        <v>0</v>
      </c>
      <c r="H17" s="267"/>
      <c r="I17" s="267">
        <f>IF(H8&gt;=1,M17,0)</f>
        <v>0</v>
      </c>
      <c r="J17" s="267"/>
      <c r="K17" s="31"/>
      <c r="L17" s="79">
        <f>IF(D17,D17,100)</f>
        <v>100</v>
      </c>
      <c r="M17" s="79">
        <f>D8-I11-I12</f>
        <v>0</v>
      </c>
      <c r="S17" s="52"/>
      <c r="T17" s="48">
        <f>ROUNDUP(G17*I17*E17*0.000001*1.2,2)</f>
        <v>0</v>
      </c>
      <c r="U17" s="76">
        <f t="shared" si="0"/>
        <v>0</v>
      </c>
      <c r="V17" s="313">
        <f>ROUNDUP(SUM(U17:U21),3)</f>
        <v>0</v>
      </c>
      <c r="W17" s="235"/>
      <c r="X17" s="314"/>
      <c r="Y17" s="50">
        <f>ROUNDUP((((G17+I17)*2)*E17)*0.001,3)</f>
        <v>0</v>
      </c>
      <c r="Z17" s="245"/>
      <c r="AA17" s="85"/>
      <c r="AB17" s="48">
        <f>C8*D8*E8*0.000001</f>
        <v>0</v>
      </c>
      <c r="AC17" s="51"/>
      <c r="AD17" s="231"/>
      <c r="AE17" s="231"/>
      <c r="AF17" s="231"/>
      <c r="AG17" s="231"/>
      <c r="AH17" s="231"/>
      <c r="AI17" s="231"/>
      <c r="AJ17" s="231"/>
      <c r="AK17" s="231"/>
      <c r="AL17" s="231"/>
      <c r="AM17" s="301"/>
      <c r="AN17" s="243"/>
      <c r="AO17" s="322"/>
      <c r="AP17" s="285"/>
      <c r="AQ17" s="35"/>
      <c r="AR17" s="35"/>
      <c r="AS17" s="35"/>
      <c r="AT17" s="35"/>
      <c r="AU17" s="287"/>
      <c r="AV17" s="36"/>
      <c r="AW17" s="37"/>
      <c r="AX17" s="281"/>
      <c r="AY17" s="53"/>
    </row>
    <row r="18" spans="1:51" ht="22.5" customHeight="1" thickBot="1">
      <c r="A18" s="256" t="s">
        <v>93</v>
      </c>
      <c r="B18" s="258"/>
      <c r="C18" s="258"/>
      <c r="D18" s="257"/>
      <c r="E18" s="256">
        <f>IF(H8&gt;=2,E8,0)</f>
        <v>0</v>
      </c>
      <c r="F18" s="258"/>
      <c r="G18" s="267">
        <f>IF(H8&gt;=2,L18,0)</f>
        <v>0</v>
      </c>
      <c r="H18" s="267"/>
      <c r="I18" s="267">
        <f>IF(H8&gt;=2,M18,0)</f>
        <v>0</v>
      </c>
      <c r="J18" s="267"/>
      <c r="K18" s="31"/>
      <c r="L18" s="79">
        <f>IF(D18,D18,100)</f>
        <v>100</v>
      </c>
      <c r="M18" s="79">
        <f>D8-I11-I12</f>
        <v>0</v>
      </c>
      <c r="O18" s="1" t="s">
        <v>113</v>
      </c>
      <c r="S18" s="52"/>
      <c r="T18" s="48">
        <f>ROUNDUP(G18*I18*E18*0.000001*1.2,2)</f>
        <v>0</v>
      </c>
      <c r="U18" s="76">
        <f t="shared" si="0"/>
        <v>0</v>
      </c>
      <c r="V18" s="313"/>
      <c r="W18" s="235"/>
      <c r="X18" s="314"/>
      <c r="Y18" s="50">
        <f>ROUNDUP((((G18+I18)*2)*E18)*0.001,3)</f>
        <v>0</v>
      </c>
      <c r="Z18" s="245"/>
      <c r="AA18" s="85"/>
      <c r="AB18" s="51"/>
      <c r="AC18" s="51"/>
      <c r="AD18" s="231"/>
      <c r="AE18" s="231"/>
      <c r="AF18" s="231"/>
      <c r="AG18" s="231"/>
      <c r="AH18" s="231"/>
      <c r="AI18" s="231"/>
      <c r="AJ18" s="231"/>
      <c r="AK18" s="231"/>
      <c r="AL18" s="231"/>
      <c r="AM18" s="301"/>
      <c r="AN18" s="243"/>
      <c r="AO18" s="322"/>
      <c r="AP18" s="285"/>
      <c r="AQ18" s="35"/>
      <c r="AR18" s="35"/>
      <c r="AS18" s="35"/>
      <c r="AT18" s="35"/>
      <c r="AU18" s="287"/>
      <c r="AV18" s="36"/>
      <c r="AW18" s="37"/>
      <c r="AX18" s="281"/>
      <c r="AY18" s="53"/>
    </row>
    <row r="19" spans="1:51" ht="22.5" customHeight="1" thickBot="1">
      <c r="A19" s="256" t="s">
        <v>94</v>
      </c>
      <c r="B19" s="258"/>
      <c r="C19" s="258"/>
      <c r="D19" s="257"/>
      <c r="E19" s="256">
        <f>IF(H8&gt;=3,E8,0)</f>
        <v>0</v>
      </c>
      <c r="F19" s="258"/>
      <c r="G19" s="267">
        <f>IF(H8&gt;=3,L19,0)</f>
        <v>0</v>
      </c>
      <c r="H19" s="267"/>
      <c r="I19" s="267">
        <f>IF(H8&gt;=3,M19,0)</f>
        <v>0</v>
      </c>
      <c r="J19" s="267"/>
      <c r="K19" s="31"/>
      <c r="L19" s="79">
        <f>IF(D19,D19,100)</f>
        <v>100</v>
      </c>
      <c r="M19" s="79">
        <f>D8-I11-I12</f>
        <v>0</v>
      </c>
      <c r="S19" s="52"/>
      <c r="T19" s="48">
        <f>ROUNDUP(G19*I19*E19*0.000001*1.2,2)</f>
        <v>0</v>
      </c>
      <c r="U19" s="76">
        <f t="shared" si="0"/>
        <v>0</v>
      </c>
      <c r="V19" s="313"/>
      <c r="W19" s="235"/>
      <c r="X19" s="314"/>
      <c r="Y19" s="50">
        <f>ROUNDUP((((G19+I19)*2)*E19)*0.001,3)</f>
        <v>0</v>
      </c>
      <c r="Z19" s="245"/>
      <c r="AA19" s="85"/>
      <c r="AB19" s="250" t="s">
        <v>86</v>
      </c>
      <c r="AC19" s="250" t="s">
        <v>87</v>
      </c>
      <c r="AD19" s="231"/>
      <c r="AE19" s="231"/>
      <c r="AF19" s="231"/>
      <c r="AG19" s="231"/>
      <c r="AH19" s="231"/>
      <c r="AI19" s="231"/>
      <c r="AJ19" s="231"/>
      <c r="AK19" s="231"/>
      <c r="AL19" s="231"/>
      <c r="AM19" s="301"/>
      <c r="AN19" s="243"/>
      <c r="AO19" s="322"/>
      <c r="AP19" s="285"/>
      <c r="AQ19" s="35"/>
      <c r="AR19" s="35"/>
      <c r="AS19" s="35"/>
      <c r="AT19" s="35"/>
      <c r="AU19" s="287"/>
      <c r="AV19" s="41"/>
      <c r="AW19" s="42"/>
      <c r="AX19" s="281"/>
      <c r="AY19" s="53"/>
    </row>
    <row r="20" spans="1:51" ht="22.5" customHeight="1" thickBot="1">
      <c r="A20" s="256" t="s">
        <v>95</v>
      </c>
      <c r="B20" s="258"/>
      <c r="C20" s="258"/>
      <c r="D20" s="257"/>
      <c r="E20" s="256">
        <f>IF(H8&gt;=4,E8,0)</f>
        <v>0</v>
      </c>
      <c r="F20" s="258"/>
      <c r="G20" s="267">
        <f>IF(H8&gt;=4,L20,0)</f>
        <v>0</v>
      </c>
      <c r="H20" s="267"/>
      <c r="I20" s="267">
        <f>IF(H8&gt;=4,M20,0)</f>
        <v>0</v>
      </c>
      <c r="J20" s="267"/>
      <c r="K20" s="31"/>
      <c r="L20" s="79">
        <f>IF(D20,D20,100)</f>
        <v>100</v>
      </c>
      <c r="M20" s="79">
        <f>D8-I11-I12</f>
        <v>0</v>
      </c>
      <c r="N20" s="79" t="s">
        <v>73</v>
      </c>
      <c r="S20" s="52"/>
      <c r="T20" s="48">
        <f>ROUNDUP(G20*I20*E20*0.000001*1.2,2)</f>
        <v>0</v>
      </c>
      <c r="U20" s="76">
        <f t="shared" si="0"/>
        <v>0</v>
      </c>
      <c r="V20" s="313"/>
      <c r="W20" s="235"/>
      <c r="X20" s="314"/>
      <c r="Y20" s="50">
        <f>ROUNDUP((((G20+I20)*2)*E20)*0.001,3)</f>
        <v>0</v>
      </c>
      <c r="Z20" s="245"/>
      <c r="AA20" s="85"/>
      <c r="AB20" s="251"/>
      <c r="AC20" s="251"/>
      <c r="AD20" s="231"/>
      <c r="AE20" s="231"/>
      <c r="AF20" s="231"/>
      <c r="AG20" s="231"/>
      <c r="AH20" s="231"/>
      <c r="AI20" s="231"/>
      <c r="AJ20" s="231"/>
      <c r="AK20" s="231"/>
      <c r="AL20" s="231"/>
      <c r="AM20" s="301"/>
      <c r="AN20" s="243"/>
      <c r="AO20" s="322"/>
      <c r="AP20" s="285"/>
      <c r="AQ20" s="35"/>
      <c r="AR20" s="35"/>
      <c r="AS20" s="35"/>
      <c r="AT20" s="35"/>
      <c r="AU20" s="287"/>
      <c r="AV20" s="41"/>
      <c r="AW20" s="42"/>
      <c r="AX20" s="281"/>
      <c r="AY20" s="53"/>
    </row>
    <row r="21" spans="1:51" ht="22.5" customHeight="1" thickBot="1">
      <c r="A21" s="256" t="s">
        <v>96</v>
      </c>
      <c r="B21" s="258"/>
      <c r="C21" s="258"/>
      <c r="D21" s="257"/>
      <c r="E21" s="256">
        <f>IF(H8=5,E8,0)</f>
        <v>0</v>
      </c>
      <c r="F21" s="258"/>
      <c r="G21" s="267">
        <f>IF(H8=5,L21,0)</f>
        <v>0</v>
      </c>
      <c r="H21" s="267"/>
      <c r="I21" s="267">
        <f>IF(H8=5,M21,0)</f>
        <v>0</v>
      </c>
      <c r="J21" s="267"/>
      <c r="K21" s="31"/>
      <c r="L21" s="79">
        <f>IF(D21,D21,100)</f>
        <v>100</v>
      </c>
      <c r="M21" s="79">
        <f>D8-I11-I12</f>
        <v>0</v>
      </c>
      <c r="N21" s="79">
        <f>G21+G20+G19+G18+G17+G15+G14</f>
        <v>0</v>
      </c>
      <c r="S21" s="52"/>
      <c r="T21" s="48">
        <f>ROUNDUP(G21*I21*E21*0.000001*1.2,2)</f>
        <v>0</v>
      </c>
      <c r="U21" s="76">
        <f t="shared" si="0"/>
        <v>0</v>
      </c>
      <c r="V21" s="313"/>
      <c r="W21" s="237"/>
      <c r="X21" s="314"/>
      <c r="Y21" s="50">
        <f>ROUNDUP((((G21+I21)*2)*E21)*0.001,3)</f>
        <v>0</v>
      </c>
      <c r="Z21" s="246"/>
      <c r="AA21" s="86"/>
      <c r="AB21" s="251"/>
      <c r="AC21" s="251"/>
      <c r="AD21" s="231"/>
      <c r="AE21" s="231"/>
      <c r="AF21" s="231"/>
      <c r="AG21" s="231"/>
      <c r="AH21" s="231"/>
      <c r="AI21" s="231"/>
      <c r="AJ21" s="231"/>
      <c r="AK21" s="231"/>
      <c r="AL21" s="231"/>
      <c r="AM21" s="302"/>
      <c r="AN21" s="243"/>
      <c r="AO21" s="322"/>
      <c r="AP21" s="285"/>
      <c r="AQ21" s="35"/>
      <c r="AR21" s="35"/>
      <c r="AS21" s="35"/>
      <c r="AT21" s="35"/>
      <c r="AU21" s="287"/>
      <c r="AV21" s="36"/>
      <c r="AW21" s="37"/>
      <c r="AX21" s="281"/>
      <c r="AY21" s="53"/>
    </row>
    <row r="22" spans="1:51" ht="22.5" customHeight="1" thickBot="1">
      <c r="A22" s="297" t="s">
        <v>34</v>
      </c>
      <c r="B22" s="298"/>
      <c r="C22" s="298"/>
      <c r="D22" s="299"/>
      <c r="E22" s="256" t="s">
        <v>65</v>
      </c>
      <c r="F22" s="258"/>
      <c r="G22" s="265" t="s">
        <v>99</v>
      </c>
      <c r="H22" s="265"/>
      <c r="I22" s="265" t="s">
        <v>98</v>
      </c>
      <c r="J22" s="265"/>
      <c r="K22" s="31"/>
      <c r="L22" s="79" t="s">
        <v>70</v>
      </c>
      <c r="M22" s="79" t="s">
        <v>71</v>
      </c>
      <c r="N22" s="79" t="s">
        <v>70</v>
      </c>
      <c r="O22" s="79" t="s">
        <v>71</v>
      </c>
      <c r="S22" s="52"/>
      <c r="T22" s="32"/>
      <c r="U22" s="32"/>
      <c r="V22" s="32"/>
      <c r="W22" s="32"/>
      <c r="X22" s="32"/>
      <c r="Y22" s="309" t="s">
        <v>84</v>
      </c>
      <c r="Z22" s="310"/>
      <c r="AA22" s="32" t="s">
        <v>163</v>
      </c>
      <c r="AB22" s="252"/>
      <c r="AC22" s="252"/>
      <c r="AD22" s="264" t="s">
        <v>86</v>
      </c>
      <c r="AE22" s="264"/>
      <c r="AF22" s="264" t="s">
        <v>85</v>
      </c>
      <c r="AG22" s="264"/>
      <c r="AH22" s="77"/>
      <c r="AN22" s="51"/>
      <c r="AO22" s="44"/>
      <c r="AP22" s="285"/>
      <c r="AQ22" s="35"/>
      <c r="AR22" s="35"/>
      <c r="AS22" s="35"/>
      <c r="AT22" s="35"/>
      <c r="AU22" s="287"/>
      <c r="AV22" s="36"/>
      <c r="AW22" s="37"/>
      <c r="AX22" s="281"/>
      <c r="AY22" s="53"/>
    </row>
    <row r="23" spans="1:52" ht="22.5" customHeight="1" thickBot="1">
      <c r="A23" s="256" t="s">
        <v>59</v>
      </c>
      <c r="B23" s="257"/>
      <c r="C23" s="268" t="str">
        <f>I8</f>
        <v>ДСП 8 мм</v>
      </c>
      <c r="D23" s="269"/>
      <c r="E23" s="256">
        <f>IF(H8&gt;=0,E8,0)</f>
        <v>0</v>
      </c>
      <c r="F23" s="258"/>
      <c r="G23" s="267">
        <f>IF(E8,AY23,0)</f>
        <v>0</v>
      </c>
      <c r="H23" s="267"/>
      <c r="I23" s="267">
        <f>IF(E8,AZ23,0)</f>
        <v>0</v>
      </c>
      <c r="J23" s="267"/>
      <c r="K23" s="31"/>
      <c r="L23" s="79">
        <f aca="true" t="shared" si="1" ref="L23:L28">IF(D23,D23,N23)</f>
        <v>15</v>
      </c>
      <c r="M23" s="79">
        <f aca="true" t="shared" si="2" ref="M23:M28">O23</f>
        <v>15</v>
      </c>
      <c r="N23" s="24">
        <f>R23+P23</f>
        <v>15</v>
      </c>
      <c r="O23" s="79">
        <f>D8-I11-I12+P23</f>
        <v>15</v>
      </c>
      <c r="P23" s="79">
        <f ca="1">OFFSET('ЦЕНЫ+размеры'!G5:G7,MATCH('№ 1'!C23,'ЦЕНЫ+размеры'!F5:F7,0)-1,0,1,1)</f>
        <v>15</v>
      </c>
      <c r="Q23" s="79">
        <f>IF(H8&gt;=0,P24,0)</f>
        <v>15</v>
      </c>
      <c r="R23" s="79">
        <f>(C8-N21)/(H8+1)</f>
        <v>0</v>
      </c>
      <c r="S23" s="43"/>
      <c r="T23" s="158">
        <f aca="true" t="shared" si="3" ref="T23:T28">E23*(IF(W23="Стекло 4 мм",((C8-182)*((D8-182)*0.000001)),(ROUNDUP(((C8-185)*(D8-185)*0.000001*1.2),2))))</f>
        <v>0</v>
      </c>
      <c r="U23" s="76">
        <f t="shared" si="0"/>
        <v>0</v>
      </c>
      <c r="V23" s="317" t="s">
        <v>79</v>
      </c>
      <c r="W23" s="233" t="str">
        <f>I8</f>
        <v>ДСП 8 мм</v>
      </c>
      <c r="X23" s="316">
        <f>SUM(T23:T28)</f>
        <v>0</v>
      </c>
      <c r="Y23" s="55">
        <f aca="true" t="shared" si="4" ref="Y23:Y28">ROUNDUP((((G23+I23)*2)*E23)*0.001,3)</f>
        <v>0</v>
      </c>
      <c r="Z23" s="244">
        <f>ROUNDUP(SUM(Y23:Y28),0)</f>
        <v>0</v>
      </c>
      <c r="AA23" s="32">
        <f>E8*(ROUNDUP(((C8*4*0.001)+(((D8-200)*2)+400)*0.001)*1.5,1))</f>
        <v>0</v>
      </c>
      <c r="AB23" s="78">
        <f ca="1">OFFSET('ЦЕНЫ+размеры'!H5:H7,MATCH(I8,'ЦЕНЫ+размеры'!F5:F7,0)-1,0,1,1)</f>
        <v>600</v>
      </c>
      <c r="AC23" s="78">
        <f ca="1">OFFSET('ЦЕНЫ+размеры'!I5:I7,MATCH(I8,'ЦЕНЫ+размеры'!F5:F7,0)-1,0,1,1)</f>
        <v>0</v>
      </c>
      <c r="AD23" s="264">
        <f>ROUNDUP(X23*AB23,2)</f>
        <v>0</v>
      </c>
      <c r="AE23" s="264"/>
      <c r="AF23" s="264">
        <f>ROUNDUP(Z23*AC23,2)</f>
        <v>0</v>
      </c>
      <c r="AG23" s="264"/>
      <c r="AH23" s="320"/>
      <c r="AI23" s="230"/>
      <c r="AJ23" s="230"/>
      <c r="AK23" s="230"/>
      <c r="AL23" s="230"/>
      <c r="AM23" s="230"/>
      <c r="AN23" s="51"/>
      <c r="AO23" s="44"/>
      <c r="AP23" s="285"/>
      <c r="AQ23" s="35"/>
      <c r="AR23" s="35"/>
      <c r="AS23" s="35"/>
      <c r="AT23" s="35"/>
      <c r="AU23" s="287"/>
      <c r="AV23" s="41"/>
      <c r="AW23" s="42"/>
      <c r="AX23" s="281"/>
      <c r="AY23" s="53">
        <f>IF(H8&gt;=0,L23,0)</f>
        <v>15</v>
      </c>
      <c r="AZ23" s="1">
        <f>IF(H8&gt;=0,M23,0)</f>
        <v>15</v>
      </c>
    </row>
    <row r="24" spans="1:51" ht="22.5" customHeight="1" thickBot="1">
      <c r="A24" s="256" t="s">
        <v>60</v>
      </c>
      <c r="B24" s="257"/>
      <c r="C24" s="268" t="str">
        <f>I8</f>
        <v>ДСП 8 мм</v>
      </c>
      <c r="D24" s="269"/>
      <c r="E24" s="256">
        <f>IF(H8&gt;=1,E8,0)</f>
        <v>0</v>
      </c>
      <c r="F24" s="258"/>
      <c r="G24" s="267">
        <f>IF(H8&gt;=1,L24,0)</f>
        <v>0</v>
      </c>
      <c r="H24" s="267"/>
      <c r="I24" s="267">
        <f>IF(H8&gt;=1,M24,0)</f>
        <v>0</v>
      </c>
      <c r="J24" s="267"/>
      <c r="K24" s="31"/>
      <c r="L24" s="79">
        <f t="shared" si="1"/>
        <v>15</v>
      </c>
      <c r="M24" s="79">
        <f t="shared" si="2"/>
        <v>15</v>
      </c>
      <c r="N24" s="24">
        <f>R23+P24</f>
        <v>15</v>
      </c>
      <c r="O24" s="79">
        <f>D8-I11-I12+P24</f>
        <v>15</v>
      </c>
      <c r="P24" s="79">
        <f ca="1">OFFSET('ЦЕНЫ+размеры'!G5:G7,MATCH('№ 1'!C24,'ЦЕНЫ+размеры'!F5:F7,0)-1,0,1,1)</f>
        <v>15</v>
      </c>
      <c r="Q24" s="79">
        <f>IF(H8&gt;=1,P24,0)</f>
        <v>0</v>
      </c>
      <c r="R24" s="79">
        <f>C8-N21</f>
        <v>0</v>
      </c>
      <c r="S24" s="43"/>
      <c r="T24" s="158">
        <f t="shared" si="3"/>
        <v>0</v>
      </c>
      <c r="U24" s="76">
        <f t="shared" si="0"/>
        <v>0</v>
      </c>
      <c r="V24" s="318"/>
      <c r="W24" s="235"/>
      <c r="X24" s="315"/>
      <c r="Y24" s="55">
        <f t="shared" si="4"/>
        <v>0</v>
      </c>
      <c r="Z24" s="245"/>
      <c r="AA24" s="32" t="s">
        <v>164</v>
      </c>
      <c r="AB24" s="231" t="s">
        <v>138</v>
      </c>
      <c r="AC24" s="250" t="s">
        <v>139</v>
      </c>
      <c r="AD24" s="264"/>
      <c r="AE24" s="264"/>
      <c r="AF24" s="264"/>
      <c r="AG24" s="264"/>
      <c r="AH24" s="320"/>
      <c r="AI24" s="230"/>
      <c r="AJ24" s="230"/>
      <c r="AK24" s="230"/>
      <c r="AL24" s="230"/>
      <c r="AM24" s="230"/>
      <c r="AN24" s="51"/>
      <c r="AO24" s="44"/>
      <c r="AP24" s="285"/>
      <c r="AQ24" s="35"/>
      <c r="AR24" s="35"/>
      <c r="AS24" s="35"/>
      <c r="AT24" s="35"/>
      <c r="AU24" s="287"/>
      <c r="AV24" s="41"/>
      <c r="AW24" s="42"/>
      <c r="AX24" s="281"/>
      <c r="AY24" s="53"/>
    </row>
    <row r="25" spans="1:51" ht="22.5" customHeight="1" thickBot="1">
      <c r="A25" s="256" t="s">
        <v>61</v>
      </c>
      <c r="B25" s="257"/>
      <c r="C25" s="268" t="str">
        <f>I8</f>
        <v>ДСП 8 мм</v>
      </c>
      <c r="D25" s="269"/>
      <c r="E25" s="256">
        <f>IF(H8&gt;=2,E8,0)</f>
        <v>0</v>
      </c>
      <c r="F25" s="258"/>
      <c r="G25" s="267">
        <f>IF(H8&gt;=2,L25,0)</f>
        <v>0</v>
      </c>
      <c r="H25" s="267"/>
      <c r="I25" s="267">
        <f>IF(H8&gt;=2,M25,0)</f>
        <v>0</v>
      </c>
      <c r="J25" s="267"/>
      <c r="K25" s="31"/>
      <c r="L25" s="79">
        <f t="shared" si="1"/>
        <v>15</v>
      </c>
      <c r="M25" s="79">
        <f t="shared" si="2"/>
        <v>15</v>
      </c>
      <c r="N25" s="24">
        <f>R23+P25</f>
        <v>15</v>
      </c>
      <c r="O25" s="79">
        <f>D8-I11-I12+P25</f>
        <v>15</v>
      </c>
      <c r="P25" s="79">
        <f ca="1">OFFSET('ЦЕНЫ+размеры'!G5:G7,MATCH('№ 1'!C25,'ЦЕНЫ+размеры'!F5:F7,0)-1,0,1,1)</f>
        <v>15</v>
      </c>
      <c r="Q25" s="79">
        <f>IF(H8&gt;=2,P25,0)</f>
        <v>0</v>
      </c>
      <c r="R25" s="79">
        <f>SUM(Q23:Q28)</f>
        <v>15</v>
      </c>
      <c r="S25" s="52"/>
      <c r="T25" s="158">
        <f t="shared" si="3"/>
        <v>0</v>
      </c>
      <c r="U25" s="76">
        <f t="shared" si="0"/>
        <v>0</v>
      </c>
      <c r="V25" s="318"/>
      <c r="W25" s="235"/>
      <c r="X25" s="315"/>
      <c r="Y25" s="55">
        <f t="shared" si="4"/>
        <v>0</v>
      </c>
      <c r="Z25" s="245"/>
      <c r="AA25" s="32">
        <f>E8*(ROUNDUP(D8*2*1.5*0.001,1))</f>
        <v>0</v>
      </c>
      <c r="AB25" s="231"/>
      <c r="AC25" s="251"/>
      <c r="AD25" s="264"/>
      <c r="AE25" s="264"/>
      <c r="AF25" s="264"/>
      <c r="AG25" s="264"/>
      <c r="AH25" s="320"/>
      <c r="AI25" s="230"/>
      <c r="AJ25" s="230"/>
      <c r="AK25" s="230"/>
      <c r="AL25" s="230"/>
      <c r="AM25" s="230"/>
      <c r="AN25" s="51"/>
      <c r="AO25" s="44"/>
      <c r="AP25" s="285"/>
      <c r="AQ25" s="35"/>
      <c r="AR25" s="35"/>
      <c r="AS25" s="35"/>
      <c r="AT25" s="35"/>
      <c r="AU25" s="287"/>
      <c r="AV25" s="36"/>
      <c r="AW25" s="37"/>
      <c r="AX25" s="281"/>
      <c r="AY25" s="53"/>
    </row>
    <row r="26" spans="1:51" ht="22.5" customHeight="1" thickBot="1">
      <c r="A26" s="256" t="s">
        <v>64</v>
      </c>
      <c r="B26" s="257"/>
      <c r="C26" s="268" t="str">
        <f>I8</f>
        <v>ДСП 8 мм</v>
      </c>
      <c r="D26" s="269"/>
      <c r="E26" s="256">
        <f>IF(H8&gt;=3,E8,0)</f>
        <v>0</v>
      </c>
      <c r="F26" s="258"/>
      <c r="G26" s="267">
        <f>IF(H8&gt;=3,L26,0)</f>
        <v>0</v>
      </c>
      <c r="H26" s="267"/>
      <c r="I26" s="267">
        <f>IF(H8&gt;=3,M26,0)</f>
        <v>0</v>
      </c>
      <c r="J26" s="267"/>
      <c r="K26" s="31"/>
      <c r="L26" s="79">
        <f t="shared" si="1"/>
        <v>15</v>
      </c>
      <c r="M26" s="79">
        <f t="shared" si="2"/>
        <v>15</v>
      </c>
      <c r="N26" s="24">
        <f>R23+P26</f>
        <v>15</v>
      </c>
      <c r="O26" s="79">
        <f>D8-I11-I12+P26</f>
        <v>15</v>
      </c>
      <c r="P26" s="79">
        <f ca="1">OFFSET('ЦЕНЫ+размеры'!G5:G7,MATCH('№ 1'!C26,'ЦЕНЫ+размеры'!F5:F7,0)-1,0,1,1)</f>
        <v>15</v>
      </c>
      <c r="Q26" s="79">
        <f>IF(H8&gt;=3,P26,0)</f>
        <v>0</v>
      </c>
      <c r="R26" s="79">
        <f>SUM(R24:R25)</f>
        <v>15</v>
      </c>
      <c r="S26" s="52"/>
      <c r="T26" s="158">
        <f t="shared" si="3"/>
        <v>0</v>
      </c>
      <c r="U26" s="76">
        <f t="shared" si="0"/>
        <v>0</v>
      </c>
      <c r="V26" s="318"/>
      <c r="W26" s="235"/>
      <c r="X26" s="315"/>
      <c r="Y26" s="55">
        <f t="shared" si="4"/>
        <v>0</v>
      </c>
      <c r="Z26" s="245"/>
      <c r="AA26" s="32" t="s">
        <v>16</v>
      </c>
      <c r="AB26" s="231"/>
      <c r="AC26" s="251"/>
      <c r="AD26" s="264"/>
      <c r="AE26" s="264"/>
      <c r="AF26" s="264"/>
      <c r="AG26" s="264"/>
      <c r="AH26" s="320"/>
      <c r="AI26" s="230"/>
      <c r="AJ26" s="230"/>
      <c r="AK26" s="230"/>
      <c r="AL26" s="230"/>
      <c r="AM26" s="230"/>
      <c r="AN26" s="51"/>
      <c r="AO26" s="44"/>
      <c r="AP26" s="285"/>
      <c r="AQ26" s="35"/>
      <c r="AR26" s="35"/>
      <c r="AS26" s="35"/>
      <c r="AT26" s="35"/>
      <c r="AU26" s="287"/>
      <c r="AV26" s="36"/>
      <c r="AW26" s="37"/>
      <c r="AX26" s="281"/>
      <c r="AY26" s="53"/>
    </row>
    <row r="27" spans="1:51" ht="22.5" customHeight="1" thickBot="1">
      <c r="A27" s="256" t="s">
        <v>63</v>
      </c>
      <c r="B27" s="257"/>
      <c r="C27" s="268" t="str">
        <f>I8</f>
        <v>ДСП 8 мм</v>
      </c>
      <c r="D27" s="269"/>
      <c r="E27" s="256">
        <f>IF(H8&gt;=4,E8,0)</f>
        <v>0</v>
      </c>
      <c r="F27" s="258"/>
      <c r="G27" s="267">
        <f>IF(H8&gt;=4,L27,0)</f>
        <v>0</v>
      </c>
      <c r="H27" s="267"/>
      <c r="I27" s="267">
        <f>IF(H8&gt;=4,M27,0)</f>
        <v>0</v>
      </c>
      <c r="J27" s="267"/>
      <c r="K27" s="31"/>
      <c r="L27" s="79">
        <f t="shared" si="1"/>
        <v>15</v>
      </c>
      <c r="M27" s="79">
        <f t="shared" si="2"/>
        <v>15</v>
      </c>
      <c r="N27" s="24">
        <f>R23+P27</f>
        <v>15</v>
      </c>
      <c r="O27" s="79">
        <f>D8-I11-I12+P27</f>
        <v>15</v>
      </c>
      <c r="P27" s="79">
        <f ca="1">OFFSET('ЦЕНЫ+размеры'!G5:G7,MATCH('№ 1'!C27,'ЦЕНЫ+размеры'!F5:F7,0)-1,0,1,1)</f>
        <v>15</v>
      </c>
      <c r="Q27" s="79">
        <f>IF(H8&gt;=4,P27,0)</f>
        <v>0</v>
      </c>
      <c r="S27" s="43"/>
      <c r="T27" s="158">
        <f t="shared" si="3"/>
        <v>0</v>
      </c>
      <c r="U27" s="76">
        <f t="shared" si="0"/>
        <v>0</v>
      </c>
      <c r="V27" s="318"/>
      <c r="W27" s="235"/>
      <c r="X27" s="315"/>
      <c r="Y27" s="55">
        <f t="shared" si="4"/>
        <v>0</v>
      </c>
      <c r="Z27" s="245"/>
      <c r="AA27" s="32">
        <f>Z11</f>
        <v>0</v>
      </c>
      <c r="AB27" s="250">
        <f>X23*AC27</f>
        <v>0</v>
      </c>
      <c r="AC27" s="250">
        <f ca="1">OFFSET('ЦЕНЫ+размеры'!J5:J7,MATCH(I8,'ЦЕНЫ+размеры'!F5:F7,0)-1,0,1,1)</f>
        <v>84</v>
      </c>
      <c r="AD27" s="264"/>
      <c r="AE27" s="264"/>
      <c r="AF27" s="264"/>
      <c r="AG27" s="264"/>
      <c r="AH27" s="320"/>
      <c r="AI27" s="230"/>
      <c r="AJ27" s="230"/>
      <c r="AK27" s="230"/>
      <c r="AL27" s="230"/>
      <c r="AM27" s="230"/>
      <c r="AN27" s="51"/>
      <c r="AO27" s="44"/>
      <c r="AP27" s="285"/>
      <c r="AQ27" s="288"/>
      <c r="AR27" s="288"/>
      <c r="AS27" s="288"/>
      <c r="AT27" s="289"/>
      <c r="AU27" s="287"/>
      <c r="AV27" s="33"/>
      <c r="AW27" s="259">
        <v>100</v>
      </c>
      <c r="AX27" s="280"/>
      <c r="AY27" s="53"/>
    </row>
    <row r="28" spans="1:51" ht="22.5" customHeight="1" thickBot="1">
      <c r="A28" s="256" t="s">
        <v>62</v>
      </c>
      <c r="B28" s="257"/>
      <c r="C28" s="268" t="str">
        <f>I8</f>
        <v>ДСП 8 мм</v>
      </c>
      <c r="D28" s="269"/>
      <c r="E28" s="256">
        <f>IF(H8=5,E8,0)</f>
        <v>0</v>
      </c>
      <c r="F28" s="258"/>
      <c r="G28" s="267">
        <f>IF(H8=5,L28,0)</f>
        <v>0</v>
      </c>
      <c r="H28" s="267"/>
      <c r="I28" s="267">
        <f>IF(H8=5,M28,0)</f>
        <v>0</v>
      </c>
      <c r="J28" s="267"/>
      <c r="K28" s="31"/>
      <c r="L28" s="79">
        <f t="shared" si="1"/>
        <v>15</v>
      </c>
      <c r="M28" s="79">
        <f t="shared" si="2"/>
        <v>15</v>
      </c>
      <c r="N28" s="24">
        <f>R23+P28</f>
        <v>15</v>
      </c>
      <c r="O28" s="79">
        <f>D8-I11-I12+P28</f>
        <v>15</v>
      </c>
      <c r="P28" s="79">
        <f ca="1">OFFSET('ЦЕНЫ+размеры'!G5:G7,MATCH('№ 1'!C28,'ЦЕНЫ+размеры'!F5:F7,0)-1,0,1,1)</f>
        <v>15</v>
      </c>
      <c r="Q28" s="79">
        <f>IF(H8=5,P28,0)</f>
        <v>0</v>
      </c>
      <c r="S28" s="43"/>
      <c r="T28" s="158">
        <f t="shared" si="3"/>
        <v>0</v>
      </c>
      <c r="U28" s="76">
        <f t="shared" si="0"/>
        <v>0</v>
      </c>
      <c r="V28" s="319"/>
      <c r="W28" s="237"/>
      <c r="X28" s="315"/>
      <c r="Y28" s="55">
        <f t="shared" si="4"/>
        <v>0</v>
      </c>
      <c r="Z28" s="246"/>
      <c r="AA28" s="32"/>
      <c r="AB28" s="252"/>
      <c r="AC28" s="252"/>
      <c r="AD28" s="264"/>
      <c r="AE28" s="264"/>
      <c r="AF28" s="264"/>
      <c r="AG28" s="264"/>
      <c r="AH28" s="320"/>
      <c r="AI28" s="230"/>
      <c r="AJ28" s="230"/>
      <c r="AK28" s="230"/>
      <c r="AL28" s="230"/>
      <c r="AM28" s="230"/>
      <c r="AN28" s="51"/>
      <c r="AO28" s="44"/>
      <c r="AP28" s="286"/>
      <c r="AQ28" s="290"/>
      <c r="AR28" s="290"/>
      <c r="AS28" s="290"/>
      <c r="AT28" s="291"/>
      <c r="AU28" s="287"/>
      <c r="AV28" s="34"/>
      <c r="AW28" s="260"/>
      <c r="AX28" s="282"/>
      <c r="AY28" s="53"/>
    </row>
    <row r="29" spans="1:51" ht="22.5" customHeight="1">
      <c r="A29" s="57"/>
      <c r="B29" s="57"/>
      <c r="C29" s="57"/>
      <c r="D29" s="57"/>
      <c r="E29" s="57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227"/>
      <c r="AI29" s="229"/>
      <c r="AO29" s="44"/>
      <c r="AP29" s="277"/>
      <c r="AQ29" s="292"/>
      <c r="AR29" s="292"/>
      <c r="AS29" s="292"/>
      <c r="AT29" s="293"/>
      <c r="AU29" s="277"/>
      <c r="AY29" s="53"/>
    </row>
    <row r="30" spans="1:51" ht="22.5" customHeight="1">
      <c r="A30" s="57"/>
      <c r="B30" s="57"/>
      <c r="C30" s="57"/>
      <c r="D30" s="57"/>
      <c r="E30" s="57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228"/>
      <c r="AI30" s="229"/>
      <c r="AO30" s="44"/>
      <c r="AP30" s="278"/>
      <c r="AQ30" s="272"/>
      <c r="AR30" s="272"/>
      <c r="AS30" s="272"/>
      <c r="AT30" s="273"/>
      <c r="AU30" s="278"/>
      <c r="AY30" s="53"/>
    </row>
    <row r="31" spans="1:51" ht="22.5" customHeight="1">
      <c r="A31" s="57"/>
      <c r="B31" s="57"/>
      <c r="C31" s="57"/>
      <c r="D31" s="57"/>
      <c r="E31" s="57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228"/>
      <c r="AI31" s="229"/>
      <c r="AO31" s="44"/>
      <c r="AP31" s="259">
        <f>IF(D11,D11,100)</f>
        <v>100</v>
      </c>
      <c r="AQ31" s="275"/>
      <c r="AR31" s="275"/>
      <c r="AS31" s="275"/>
      <c r="AT31" s="276"/>
      <c r="AU31" s="259">
        <f>IF(D12,D12,100)</f>
        <v>100</v>
      </c>
      <c r="AY31" s="53"/>
    </row>
    <row r="32" spans="1:51" ht="22.5" customHeight="1">
      <c r="A32" s="57"/>
      <c r="B32" s="57"/>
      <c r="C32" s="57"/>
      <c r="D32" s="57"/>
      <c r="E32" s="57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228"/>
      <c r="AI32" s="229"/>
      <c r="AO32" s="44"/>
      <c r="AP32" s="283"/>
      <c r="AQ32" s="58"/>
      <c r="AR32" s="58"/>
      <c r="AS32" s="58"/>
      <c r="AT32" s="58"/>
      <c r="AU32" s="283"/>
      <c r="AY32" s="53"/>
    </row>
    <row r="33" spans="1:51" ht="22.5" customHeight="1">
      <c r="A33" s="57"/>
      <c r="B33" s="57"/>
      <c r="C33" s="57"/>
      <c r="D33" s="57"/>
      <c r="E33" s="57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228"/>
      <c r="AE33" s="52"/>
      <c r="AF33" s="52"/>
      <c r="AG33" s="52"/>
      <c r="AH33" s="52"/>
      <c r="AI33" s="229"/>
      <c r="AJ33" s="52"/>
      <c r="AK33" s="52"/>
      <c r="AL33" s="52"/>
      <c r="AM33" s="52"/>
      <c r="AN33" s="52"/>
      <c r="AO33" s="44"/>
      <c r="AP33" s="59"/>
      <c r="AQ33" s="58"/>
      <c r="AR33" s="58"/>
      <c r="AS33" s="58"/>
      <c r="AT33" s="58"/>
      <c r="AU33" s="60"/>
      <c r="AY33" s="53"/>
    </row>
    <row r="34" spans="1:51" ht="22.5" customHeight="1">
      <c r="A34" s="57"/>
      <c r="B34" s="57"/>
      <c r="C34" s="57"/>
      <c r="D34" s="57"/>
      <c r="E34" s="57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40"/>
      <c r="AP34" s="271">
        <f>D8</f>
        <v>0</v>
      </c>
      <c r="AQ34" s="272"/>
      <c r="AR34" s="272"/>
      <c r="AS34" s="272"/>
      <c r="AT34" s="272"/>
      <c r="AU34" s="273"/>
      <c r="AY34" s="53"/>
    </row>
    <row r="35" spans="1:51" ht="22.5" customHeight="1">
      <c r="A35" s="61"/>
      <c r="B35" s="61"/>
      <c r="C35" s="61"/>
      <c r="D35" s="61"/>
      <c r="E35" s="61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0"/>
      <c r="AP35" s="274"/>
      <c r="AQ35" s="275"/>
      <c r="AR35" s="275"/>
      <c r="AS35" s="275"/>
      <c r="AT35" s="275"/>
      <c r="AU35" s="276"/>
      <c r="AY35" s="53"/>
    </row>
    <row r="36" spans="1:51" ht="22.5" customHeight="1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0"/>
      <c r="AY36" s="53"/>
    </row>
    <row r="37" spans="1:51" ht="22.5" customHeight="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40"/>
      <c r="AY37" s="53"/>
    </row>
    <row r="38" spans="1:51" ht="22.5" customHeight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Y38" s="53"/>
    </row>
    <row r="39" spans="1:51" ht="22.5" customHeight="1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Y39" s="53"/>
    </row>
    <row r="40" spans="1:51" ht="22.5" customHeight="1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Y40" s="53"/>
    </row>
    <row r="41" spans="1:51" ht="22.5" customHeight="1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Y41" s="53"/>
    </row>
    <row r="42" spans="1:51" ht="22.5" customHeight="1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Y42" s="53"/>
    </row>
    <row r="43" spans="1:40" ht="22.5" customHeight="1">
      <c r="A43" s="61"/>
      <c r="B43" s="61"/>
      <c r="C43" s="61"/>
      <c r="D43" s="62"/>
      <c r="E43" s="62"/>
      <c r="F43" s="62"/>
      <c r="G43" s="62"/>
      <c r="H43" s="62"/>
      <c r="I43" s="61"/>
      <c r="J43" s="61"/>
      <c r="K43" s="61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</row>
    <row r="44" spans="1:40" ht="22.5" customHeight="1">
      <c r="A44" s="61"/>
      <c r="B44" s="61"/>
      <c r="C44" s="61"/>
      <c r="D44" s="62"/>
      <c r="E44" s="62"/>
      <c r="F44" s="62"/>
      <c r="G44" s="62"/>
      <c r="H44" s="62"/>
      <c r="I44" s="61"/>
      <c r="J44" s="61"/>
      <c r="K44" s="61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</row>
    <row r="45" spans="1:40" ht="22.5" customHeight="1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</row>
    <row r="46" spans="1:40" ht="22.5" customHeight="1">
      <c r="A46" s="61"/>
      <c r="B46" s="61"/>
      <c r="C46" s="61"/>
      <c r="D46" s="61"/>
      <c r="E46" s="62"/>
      <c r="F46" s="61"/>
      <c r="G46" s="61"/>
      <c r="H46" s="61"/>
      <c r="I46" s="61"/>
      <c r="J46" s="61"/>
      <c r="K46" s="61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</row>
    <row r="47" spans="1:11" ht="22.5" customHeight="1">
      <c r="A47" s="61"/>
      <c r="B47" s="61"/>
      <c r="C47" s="61"/>
      <c r="D47" s="61"/>
      <c r="E47" s="62"/>
      <c r="F47" s="61"/>
      <c r="G47" s="61"/>
      <c r="H47" s="61"/>
      <c r="I47" s="61"/>
      <c r="J47" s="61"/>
      <c r="K47" s="61"/>
    </row>
    <row r="48" spans="1:11" ht="22.5" customHeight="1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</row>
    <row r="49" spans="1:11" ht="22.5" customHeight="1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</row>
    <row r="50" spans="1:11" ht="14.25" customHeight="1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</row>
    <row r="51" spans="1:11" ht="17.25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</row>
    <row r="52" spans="1:11" ht="17.25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</row>
    <row r="53" spans="1:11" ht="17.25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</row>
    <row r="54" spans="1:11" ht="17.25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</row>
    <row r="55" spans="1:11" ht="17.25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</row>
    <row r="56" spans="1:11" ht="14.25" customHeight="1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</row>
    <row r="57" spans="1:11" ht="14.25" customHeight="1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</row>
    <row r="58" spans="1:11" ht="17.25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</row>
    <row r="59" spans="1:11" ht="17.25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</row>
    <row r="60" spans="1:11" ht="17.25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</row>
    <row r="61" spans="1:11" ht="17.25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</row>
    <row r="62" spans="1:11" ht="17.25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</row>
    <row r="63" spans="1:11" ht="15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</row>
    <row r="64" spans="1:11" ht="15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</row>
    <row r="65" spans="1:11" ht="15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</row>
    <row r="66" spans="1:11" ht="15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</row>
    <row r="67" spans="1:11" ht="15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</row>
    <row r="68" spans="1:11" ht="15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</row>
    <row r="69" spans="1:11" ht="15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</row>
    <row r="70" spans="1:11" ht="15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63"/>
    </row>
    <row r="71" spans="1:11" ht="15">
      <c r="A71" s="63"/>
      <c r="B71" s="63"/>
      <c r="C71" s="63"/>
      <c r="D71" s="63"/>
      <c r="E71" s="63"/>
      <c r="F71" s="63"/>
      <c r="G71" s="63"/>
      <c r="H71" s="63"/>
      <c r="I71" s="63"/>
      <c r="J71" s="63"/>
      <c r="K71" s="63"/>
    </row>
    <row r="72" spans="1:11" ht="15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</row>
    <row r="73" spans="1:11" ht="15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63"/>
    </row>
    <row r="74" spans="1:11" ht="15">
      <c r="A74" s="63"/>
      <c r="B74" s="63"/>
      <c r="C74" s="63"/>
      <c r="D74" s="63"/>
      <c r="E74" s="63"/>
      <c r="F74" s="63"/>
      <c r="G74" s="63"/>
      <c r="H74" s="63"/>
      <c r="I74" s="63"/>
      <c r="J74" s="63"/>
      <c r="K74" s="63"/>
    </row>
    <row r="75" spans="1:11" ht="15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</row>
    <row r="76" spans="1:11" ht="15">
      <c r="A76" s="63"/>
      <c r="B76" s="63"/>
      <c r="C76" s="63"/>
      <c r="D76" s="63"/>
      <c r="E76" s="63"/>
      <c r="F76" s="63"/>
      <c r="G76" s="63"/>
      <c r="H76" s="63"/>
      <c r="I76" s="63"/>
      <c r="J76" s="63"/>
      <c r="K76" s="63"/>
    </row>
    <row r="77" spans="1:11" ht="15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</row>
    <row r="78" spans="1:11" ht="15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</row>
    <row r="79" spans="1:11" ht="15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</row>
    <row r="80" spans="1:11" ht="15">
      <c r="A80" s="63"/>
      <c r="B80" s="63"/>
      <c r="C80" s="63"/>
      <c r="D80" s="63"/>
      <c r="E80" s="63"/>
      <c r="F80" s="63"/>
      <c r="G80" s="63"/>
      <c r="H80" s="63"/>
      <c r="I80" s="63"/>
      <c r="J80" s="63"/>
      <c r="K80" s="63"/>
    </row>
    <row r="81" spans="1:11" ht="15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</row>
    <row r="82" spans="1:11" ht="15">
      <c r="A82" s="63"/>
      <c r="B82" s="63"/>
      <c r="C82" s="63"/>
      <c r="D82" s="63"/>
      <c r="E82" s="63"/>
      <c r="F82" s="63"/>
      <c r="G82" s="63"/>
      <c r="H82" s="63"/>
      <c r="I82" s="63"/>
      <c r="J82" s="63"/>
      <c r="K82" s="63"/>
    </row>
    <row r="83" spans="1:11" ht="15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</row>
    <row r="84" spans="1:11" ht="15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3"/>
    </row>
    <row r="85" spans="1:11" ht="15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3"/>
    </row>
    <row r="86" spans="1:11" ht="15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</row>
    <row r="87" spans="1:11" ht="15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3"/>
    </row>
    <row r="88" spans="1:11" ht="15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3"/>
    </row>
    <row r="89" spans="1:11" ht="15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3"/>
    </row>
    <row r="90" spans="1:11" ht="15">
      <c r="A90" s="63"/>
      <c r="B90" s="63"/>
      <c r="C90" s="63"/>
      <c r="D90" s="63"/>
      <c r="E90" s="63"/>
      <c r="F90" s="63"/>
      <c r="G90" s="63"/>
      <c r="H90" s="63"/>
      <c r="I90" s="63"/>
      <c r="J90" s="63"/>
      <c r="K90" s="63"/>
    </row>
    <row r="91" spans="1:11" ht="15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3"/>
    </row>
    <row r="92" spans="1:11" ht="15">
      <c r="A92" s="63"/>
      <c r="B92" s="63"/>
      <c r="C92" s="63"/>
      <c r="D92" s="63"/>
      <c r="E92" s="63"/>
      <c r="F92" s="63"/>
      <c r="G92" s="63"/>
      <c r="H92" s="63"/>
      <c r="I92" s="63"/>
      <c r="J92" s="63"/>
      <c r="K92" s="63"/>
    </row>
    <row r="93" spans="1:11" ht="15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3"/>
    </row>
    <row r="94" spans="1:11" ht="15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3"/>
    </row>
    <row r="95" spans="1:11" ht="15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63"/>
    </row>
    <row r="96" spans="1:11" ht="15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63"/>
    </row>
    <row r="97" spans="1:11" ht="15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3"/>
    </row>
    <row r="98" spans="1:11" ht="15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3"/>
    </row>
    <row r="99" spans="1:11" ht="15">
      <c r="A99" s="63"/>
      <c r="B99" s="63"/>
      <c r="C99" s="63"/>
      <c r="D99" s="63"/>
      <c r="E99" s="63"/>
      <c r="F99" s="63"/>
      <c r="G99" s="63"/>
      <c r="H99" s="63"/>
      <c r="I99" s="63"/>
      <c r="J99" s="63"/>
      <c r="K99" s="63"/>
    </row>
    <row r="100" spans="1:11" ht="15">
      <c r="A100" s="63"/>
      <c r="B100" s="63"/>
      <c r="C100" s="63"/>
      <c r="D100" s="63"/>
      <c r="E100" s="63"/>
      <c r="F100" s="63"/>
      <c r="G100" s="63"/>
      <c r="H100" s="63"/>
      <c r="I100" s="63"/>
      <c r="J100" s="63"/>
      <c r="K100" s="63"/>
    </row>
    <row r="101" spans="1:11" ht="15">
      <c r="A101" s="63"/>
      <c r="B101" s="63"/>
      <c r="C101" s="63"/>
      <c r="D101" s="63"/>
      <c r="E101" s="63"/>
      <c r="F101" s="63"/>
      <c r="G101" s="63"/>
      <c r="H101" s="63"/>
      <c r="I101" s="63"/>
      <c r="J101" s="63"/>
      <c r="K101" s="63"/>
    </row>
    <row r="102" spans="1:11" ht="15">
      <c r="A102" s="63"/>
      <c r="B102" s="63"/>
      <c r="C102" s="63"/>
      <c r="D102" s="63"/>
      <c r="E102" s="63"/>
      <c r="F102" s="63"/>
      <c r="G102" s="63"/>
      <c r="H102" s="63"/>
      <c r="I102" s="63"/>
      <c r="J102" s="63"/>
      <c r="K102" s="63"/>
    </row>
    <row r="103" spans="1:11" ht="15">
      <c r="A103" s="63"/>
      <c r="B103" s="63"/>
      <c r="C103" s="63"/>
      <c r="D103" s="63"/>
      <c r="E103" s="63"/>
      <c r="F103" s="63"/>
      <c r="G103" s="63"/>
      <c r="H103" s="63"/>
      <c r="I103" s="63"/>
      <c r="J103" s="63"/>
      <c r="K103" s="63"/>
    </row>
    <row r="104" spans="1:11" ht="15">
      <c r="A104" s="63"/>
      <c r="B104" s="63"/>
      <c r="C104" s="63"/>
      <c r="D104" s="63"/>
      <c r="E104" s="63"/>
      <c r="F104" s="63"/>
      <c r="G104" s="63"/>
      <c r="H104" s="63"/>
      <c r="I104" s="63"/>
      <c r="J104" s="63"/>
      <c r="K104" s="63"/>
    </row>
    <row r="105" spans="1:11" ht="15">
      <c r="A105" s="63"/>
      <c r="B105" s="63"/>
      <c r="C105" s="63"/>
      <c r="D105" s="63"/>
      <c r="E105" s="63"/>
      <c r="F105" s="63"/>
      <c r="G105" s="63"/>
      <c r="H105" s="63"/>
      <c r="I105" s="63"/>
      <c r="J105" s="63"/>
      <c r="K105" s="63"/>
    </row>
    <row r="106" spans="1:11" ht="15">
      <c r="A106" s="63"/>
      <c r="B106" s="63"/>
      <c r="C106" s="63"/>
      <c r="D106" s="63"/>
      <c r="E106" s="63"/>
      <c r="F106" s="63"/>
      <c r="G106" s="63"/>
      <c r="H106" s="63"/>
      <c r="I106" s="63"/>
      <c r="J106" s="63"/>
      <c r="K106" s="63"/>
    </row>
    <row r="107" spans="1:11" ht="15">
      <c r="A107" s="63"/>
      <c r="B107" s="63"/>
      <c r="C107" s="63"/>
      <c r="D107" s="63"/>
      <c r="E107" s="63"/>
      <c r="F107" s="63"/>
      <c r="G107" s="63"/>
      <c r="H107" s="63"/>
      <c r="I107" s="63"/>
      <c r="J107" s="63"/>
      <c r="K107" s="63"/>
    </row>
    <row r="108" spans="1:11" ht="15">
      <c r="A108" s="63"/>
      <c r="B108" s="63"/>
      <c r="C108" s="63"/>
      <c r="D108" s="63"/>
      <c r="E108" s="63"/>
      <c r="F108" s="63"/>
      <c r="G108" s="63"/>
      <c r="H108" s="63"/>
      <c r="I108" s="63"/>
      <c r="J108" s="63"/>
      <c r="K108" s="63"/>
    </row>
    <row r="109" spans="1:11" ht="15">
      <c r="A109" s="63"/>
      <c r="B109" s="63"/>
      <c r="C109" s="63"/>
      <c r="D109" s="63"/>
      <c r="E109" s="63"/>
      <c r="F109" s="63"/>
      <c r="G109" s="63"/>
      <c r="H109" s="63"/>
      <c r="I109" s="63"/>
      <c r="J109" s="63"/>
      <c r="K109" s="63"/>
    </row>
    <row r="110" spans="1:11" ht="15">
      <c r="A110" s="63"/>
      <c r="B110" s="63"/>
      <c r="C110" s="63"/>
      <c r="D110" s="63"/>
      <c r="E110" s="63"/>
      <c r="F110" s="63"/>
      <c r="G110" s="63"/>
      <c r="H110" s="63"/>
      <c r="I110" s="63"/>
      <c r="J110" s="63"/>
      <c r="K110" s="63"/>
    </row>
    <row r="111" spans="1:11" ht="15">
      <c r="A111" s="63"/>
      <c r="B111" s="63"/>
      <c r="C111" s="63"/>
      <c r="D111" s="63"/>
      <c r="E111" s="63"/>
      <c r="F111" s="63"/>
      <c r="G111" s="63"/>
      <c r="H111" s="63"/>
      <c r="I111" s="63"/>
      <c r="J111" s="63"/>
      <c r="K111" s="63"/>
    </row>
    <row r="112" spans="1:11" ht="15">
      <c r="A112" s="63"/>
      <c r="B112" s="63"/>
      <c r="C112" s="63"/>
      <c r="D112" s="63"/>
      <c r="E112" s="63"/>
      <c r="F112" s="63"/>
      <c r="G112" s="63"/>
      <c r="H112" s="63"/>
      <c r="I112" s="63"/>
      <c r="J112" s="63"/>
      <c r="K112" s="63"/>
    </row>
    <row r="113" spans="1:11" ht="15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63"/>
    </row>
    <row r="114" spans="1:11" ht="15">
      <c r="A114" s="63"/>
      <c r="B114" s="63"/>
      <c r="C114" s="63"/>
      <c r="D114" s="63"/>
      <c r="E114" s="63"/>
      <c r="F114" s="63"/>
      <c r="G114" s="63"/>
      <c r="H114" s="63"/>
      <c r="I114" s="63"/>
      <c r="J114" s="63"/>
      <c r="K114" s="63"/>
    </row>
    <row r="115" spans="1:11" ht="15">
      <c r="A115" s="63"/>
      <c r="B115" s="63"/>
      <c r="C115" s="63"/>
      <c r="D115" s="63"/>
      <c r="E115" s="63"/>
      <c r="F115" s="63"/>
      <c r="G115" s="63"/>
      <c r="H115" s="63"/>
      <c r="I115" s="63"/>
      <c r="J115" s="63"/>
      <c r="K115" s="63"/>
    </row>
    <row r="116" spans="1:11" ht="15">
      <c r="A116" s="63"/>
      <c r="B116" s="63"/>
      <c r="C116" s="63"/>
      <c r="D116" s="63"/>
      <c r="E116" s="63"/>
      <c r="F116" s="63"/>
      <c r="G116" s="63"/>
      <c r="H116" s="63"/>
      <c r="I116" s="63"/>
      <c r="J116" s="63"/>
      <c r="K116" s="63"/>
    </row>
    <row r="117" spans="1:11" ht="15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63"/>
    </row>
    <row r="118" spans="1:11" ht="15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63"/>
    </row>
    <row r="119" spans="1:11" ht="15">
      <c r="A119" s="63"/>
      <c r="B119" s="63"/>
      <c r="C119" s="63"/>
      <c r="D119" s="63"/>
      <c r="E119" s="63"/>
      <c r="F119" s="63"/>
      <c r="G119" s="63"/>
      <c r="H119" s="63"/>
      <c r="I119" s="63"/>
      <c r="J119" s="63"/>
      <c r="K119" s="63"/>
    </row>
    <row r="120" spans="1:11" ht="15">
      <c r="A120" s="63"/>
      <c r="B120" s="63"/>
      <c r="C120" s="63"/>
      <c r="D120" s="63"/>
      <c r="E120" s="63"/>
      <c r="F120" s="63"/>
      <c r="G120" s="63"/>
      <c r="H120" s="63"/>
      <c r="I120" s="63"/>
      <c r="J120" s="63"/>
      <c r="K120" s="63"/>
    </row>
    <row r="121" spans="1:11" ht="15">
      <c r="A121" s="63"/>
      <c r="B121" s="63"/>
      <c r="C121" s="63"/>
      <c r="D121" s="63"/>
      <c r="E121" s="63"/>
      <c r="F121" s="63"/>
      <c r="G121" s="63"/>
      <c r="H121" s="63"/>
      <c r="I121" s="63"/>
      <c r="J121" s="63"/>
      <c r="K121" s="63"/>
    </row>
    <row r="122" spans="1:11" ht="15">
      <c r="A122" s="63"/>
      <c r="B122" s="63"/>
      <c r="C122" s="63"/>
      <c r="D122" s="63"/>
      <c r="E122" s="63"/>
      <c r="F122" s="63"/>
      <c r="G122" s="63"/>
      <c r="H122" s="63"/>
      <c r="I122" s="63"/>
      <c r="J122" s="63"/>
      <c r="K122" s="63"/>
    </row>
    <row r="123" spans="1:11" ht="15">
      <c r="A123" s="63"/>
      <c r="B123" s="63"/>
      <c r="C123" s="63"/>
      <c r="D123" s="63"/>
      <c r="E123" s="63"/>
      <c r="F123" s="63"/>
      <c r="G123" s="63"/>
      <c r="H123" s="63"/>
      <c r="I123" s="63"/>
      <c r="J123" s="63"/>
      <c r="K123" s="63"/>
    </row>
    <row r="124" spans="1:11" ht="15">
      <c r="A124" s="63"/>
      <c r="B124" s="63"/>
      <c r="C124" s="63"/>
      <c r="D124" s="63"/>
      <c r="E124" s="63"/>
      <c r="F124" s="63"/>
      <c r="G124" s="63"/>
      <c r="H124" s="63"/>
      <c r="I124" s="63"/>
      <c r="J124" s="63"/>
      <c r="K124" s="63"/>
    </row>
    <row r="125" spans="1:11" ht="15">
      <c r="A125" s="63"/>
      <c r="B125" s="63"/>
      <c r="C125" s="63"/>
      <c r="D125" s="63"/>
      <c r="E125" s="63"/>
      <c r="F125" s="63"/>
      <c r="G125" s="63"/>
      <c r="H125" s="63"/>
      <c r="I125" s="63"/>
      <c r="J125" s="63"/>
      <c r="K125" s="63"/>
    </row>
    <row r="126" spans="1:11" ht="15">
      <c r="A126" s="63"/>
      <c r="B126" s="63"/>
      <c r="C126" s="63"/>
      <c r="D126" s="63"/>
      <c r="E126" s="63"/>
      <c r="F126" s="63"/>
      <c r="G126" s="63"/>
      <c r="H126" s="63"/>
      <c r="I126" s="63"/>
      <c r="J126" s="63"/>
      <c r="K126" s="63"/>
    </row>
    <row r="127" spans="1:11" ht="15">
      <c r="A127" s="63"/>
      <c r="B127" s="63"/>
      <c r="C127" s="63"/>
      <c r="D127" s="63"/>
      <c r="E127" s="63"/>
      <c r="F127" s="63"/>
      <c r="G127" s="63"/>
      <c r="H127" s="63"/>
      <c r="I127" s="63"/>
      <c r="J127" s="63"/>
      <c r="K127" s="63"/>
    </row>
    <row r="128" spans="1:11" ht="15">
      <c r="A128" s="63"/>
      <c r="B128" s="63"/>
      <c r="C128" s="63"/>
      <c r="D128" s="63"/>
      <c r="E128" s="63"/>
      <c r="F128" s="63"/>
      <c r="G128" s="63"/>
      <c r="H128" s="63"/>
      <c r="I128" s="63"/>
      <c r="J128" s="63"/>
      <c r="K128" s="63"/>
    </row>
    <row r="129" spans="1:11" ht="1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</row>
    <row r="130" spans="1:11" ht="1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</row>
    <row r="131" spans="1:11" ht="1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</row>
    <row r="132" spans="1:11" ht="15">
      <c r="A132" s="63"/>
      <c r="B132" s="63"/>
      <c r="C132" s="63"/>
      <c r="D132" s="63"/>
      <c r="E132" s="63"/>
      <c r="F132" s="63"/>
      <c r="G132" s="63"/>
      <c r="H132" s="63"/>
      <c r="I132" s="63"/>
      <c r="J132" s="63"/>
      <c r="K132" s="63"/>
    </row>
    <row r="133" spans="1:11" ht="1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</row>
    <row r="134" spans="1:11" ht="15">
      <c r="A134" s="63"/>
      <c r="B134" s="63"/>
      <c r="C134" s="63"/>
      <c r="D134" s="63"/>
      <c r="E134" s="63"/>
      <c r="F134" s="63"/>
      <c r="G134" s="63"/>
      <c r="H134" s="63"/>
      <c r="I134" s="63"/>
      <c r="J134" s="63"/>
      <c r="K134" s="63"/>
    </row>
    <row r="135" spans="1:11" ht="15">
      <c r="A135" s="63"/>
      <c r="B135" s="63"/>
      <c r="C135" s="63"/>
      <c r="D135" s="63"/>
      <c r="E135" s="63"/>
      <c r="F135" s="63"/>
      <c r="G135" s="63"/>
      <c r="H135" s="63"/>
      <c r="I135" s="63"/>
      <c r="J135" s="63"/>
      <c r="K135" s="63"/>
    </row>
    <row r="136" spans="1:11" ht="15">
      <c r="A136" s="63"/>
      <c r="B136" s="63"/>
      <c r="C136" s="63"/>
      <c r="D136" s="63"/>
      <c r="E136" s="63"/>
      <c r="F136" s="63"/>
      <c r="G136" s="63"/>
      <c r="H136" s="63"/>
      <c r="I136" s="63"/>
      <c r="J136" s="63"/>
      <c r="K136" s="63"/>
    </row>
    <row r="137" spans="1:11" ht="15">
      <c r="A137" s="63"/>
      <c r="B137" s="63"/>
      <c r="C137" s="63"/>
      <c r="D137" s="63"/>
      <c r="E137" s="63"/>
      <c r="F137" s="63"/>
      <c r="G137" s="63"/>
      <c r="H137" s="63"/>
      <c r="I137" s="63"/>
      <c r="J137" s="63"/>
      <c r="K137" s="63"/>
    </row>
    <row r="138" spans="1:11" ht="15">
      <c r="A138" s="63"/>
      <c r="B138" s="63"/>
      <c r="C138" s="63"/>
      <c r="D138" s="63"/>
      <c r="E138" s="63"/>
      <c r="F138" s="63"/>
      <c r="G138" s="63"/>
      <c r="H138" s="63"/>
      <c r="I138" s="63"/>
      <c r="J138" s="63"/>
      <c r="K138" s="63"/>
    </row>
    <row r="139" spans="1:11" ht="15">
      <c r="A139" s="63"/>
      <c r="B139" s="63"/>
      <c r="C139" s="63"/>
      <c r="D139" s="63"/>
      <c r="E139" s="63"/>
      <c r="F139" s="63"/>
      <c r="G139" s="63"/>
      <c r="H139" s="63"/>
      <c r="I139" s="63"/>
      <c r="J139" s="63"/>
      <c r="K139" s="63"/>
    </row>
    <row r="140" spans="1:11" ht="15">
      <c r="A140" s="63"/>
      <c r="B140" s="63"/>
      <c r="C140" s="63"/>
      <c r="D140" s="63"/>
      <c r="E140" s="63"/>
      <c r="F140" s="63"/>
      <c r="G140" s="63"/>
      <c r="H140" s="63"/>
      <c r="I140" s="63"/>
      <c r="J140" s="63"/>
      <c r="K140" s="63"/>
    </row>
    <row r="141" spans="1:11" ht="15">
      <c r="A141" s="63"/>
      <c r="B141" s="63"/>
      <c r="C141" s="63"/>
      <c r="D141" s="63"/>
      <c r="E141" s="63"/>
      <c r="F141" s="63"/>
      <c r="G141" s="63"/>
      <c r="H141" s="63"/>
      <c r="I141" s="63"/>
      <c r="J141" s="63"/>
      <c r="K141" s="63"/>
    </row>
    <row r="142" spans="1:11" ht="15">
      <c r="A142" s="63"/>
      <c r="B142" s="63"/>
      <c r="C142" s="63"/>
      <c r="D142" s="63"/>
      <c r="E142" s="63"/>
      <c r="F142" s="63"/>
      <c r="G142" s="63"/>
      <c r="H142" s="63"/>
      <c r="I142" s="63"/>
      <c r="J142" s="63"/>
      <c r="K142" s="63"/>
    </row>
    <row r="143" spans="1:11" ht="15">
      <c r="A143" s="63"/>
      <c r="B143" s="63"/>
      <c r="C143" s="63"/>
      <c r="D143" s="63"/>
      <c r="E143" s="63"/>
      <c r="F143" s="63"/>
      <c r="G143" s="63"/>
      <c r="H143" s="63"/>
      <c r="I143" s="63"/>
      <c r="J143" s="63"/>
      <c r="K143" s="63"/>
    </row>
    <row r="144" spans="1:11" ht="15">
      <c r="A144" s="63"/>
      <c r="B144" s="63"/>
      <c r="C144" s="63"/>
      <c r="D144" s="63"/>
      <c r="E144" s="63"/>
      <c r="F144" s="63"/>
      <c r="G144" s="63"/>
      <c r="H144" s="63"/>
      <c r="I144" s="63"/>
      <c r="J144" s="63"/>
      <c r="K144" s="63"/>
    </row>
    <row r="145" spans="1:11" ht="15">
      <c r="A145" s="63"/>
      <c r="B145" s="63"/>
      <c r="C145" s="63"/>
      <c r="D145" s="63"/>
      <c r="E145" s="63"/>
      <c r="F145" s="63"/>
      <c r="G145" s="63"/>
      <c r="H145" s="63"/>
      <c r="I145" s="63"/>
      <c r="J145" s="63"/>
      <c r="K145" s="63"/>
    </row>
    <row r="146" spans="1:11" ht="15">
      <c r="A146" s="63"/>
      <c r="B146" s="63"/>
      <c r="C146" s="63"/>
      <c r="D146" s="63"/>
      <c r="E146" s="63"/>
      <c r="F146" s="63"/>
      <c r="G146" s="63"/>
      <c r="H146" s="63"/>
      <c r="I146" s="63"/>
      <c r="J146" s="63"/>
      <c r="K146" s="63"/>
    </row>
    <row r="147" spans="1:11" ht="15">
      <c r="A147" s="63"/>
      <c r="B147" s="63"/>
      <c r="C147" s="63"/>
      <c r="D147" s="63"/>
      <c r="E147" s="63"/>
      <c r="F147" s="63"/>
      <c r="G147" s="63"/>
      <c r="H147" s="63"/>
      <c r="I147" s="63"/>
      <c r="J147" s="63"/>
      <c r="K147" s="63"/>
    </row>
    <row r="148" spans="1:11" ht="15">
      <c r="A148" s="63"/>
      <c r="B148" s="63"/>
      <c r="C148" s="63"/>
      <c r="D148" s="63"/>
      <c r="E148" s="63"/>
      <c r="F148" s="63"/>
      <c r="G148" s="63"/>
      <c r="H148" s="63"/>
      <c r="I148" s="63"/>
      <c r="J148" s="63"/>
      <c r="K148" s="63"/>
    </row>
    <row r="149" spans="1:11" ht="15">
      <c r="A149" s="63"/>
      <c r="B149" s="63"/>
      <c r="C149" s="63"/>
      <c r="D149" s="63"/>
      <c r="E149" s="63"/>
      <c r="F149" s="63"/>
      <c r="G149" s="63"/>
      <c r="H149" s="63"/>
      <c r="I149" s="63"/>
      <c r="J149" s="63"/>
      <c r="K149" s="63"/>
    </row>
    <row r="150" spans="1:11" ht="15">
      <c r="A150" s="63"/>
      <c r="B150" s="63"/>
      <c r="C150" s="63"/>
      <c r="D150" s="63"/>
      <c r="E150" s="63"/>
      <c r="F150" s="63"/>
      <c r="G150" s="63"/>
      <c r="H150" s="63"/>
      <c r="I150" s="63"/>
      <c r="J150" s="63"/>
      <c r="K150" s="63"/>
    </row>
    <row r="151" spans="1:11" ht="15">
      <c r="A151" s="63"/>
      <c r="B151" s="63"/>
      <c r="C151" s="63"/>
      <c r="D151" s="63"/>
      <c r="E151" s="63"/>
      <c r="F151" s="63"/>
      <c r="G151" s="63"/>
      <c r="H151" s="63"/>
      <c r="I151" s="63"/>
      <c r="J151" s="63"/>
      <c r="K151" s="63"/>
    </row>
    <row r="152" spans="1:11" ht="15">
      <c r="A152" s="63"/>
      <c r="B152" s="63"/>
      <c r="C152" s="63"/>
      <c r="D152" s="63"/>
      <c r="E152" s="63"/>
      <c r="F152" s="63"/>
      <c r="G152" s="63"/>
      <c r="H152" s="63"/>
      <c r="I152" s="63"/>
      <c r="J152" s="63"/>
      <c r="K152" s="63"/>
    </row>
    <row r="153" spans="1:11" ht="15">
      <c r="A153" s="63"/>
      <c r="B153" s="63"/>
      <c r="C153" s="63"/>
      <c r="D153" s="63"/>
      <c r="E153" s="63"/>
      <c r="F153" s="63"/>
      <c r="G153" s="63"/>
      <c r="H153" s="63"/>
      <c r="I153" s="63"/>
      <c r="J153" s="63"/>
      <c r="K153" s="63"/>
    </row>
    <row r="154" spans="1:11" ht="15">
      <c r="A154" s="63"/>
      <c r="B154" s="63"/>
      <c r="C154" s="63"/>
      <c r="D154" s="63"/>
      <c r="E154" s="63"/>
      <c r="F154" s="63"/>
      <c r="G154" s="63"/>
      <c r="H154" s="63"/>
      <c r="I154" s="63"/>
      <c r="J154" s="63"/>
      <c r="K154" s="63"/>
    </row>
    <row r="155" spans="1:11" ht="15">
      <c r="A155" s="63"/>
      <c r="B155" s="63"/>
      <c r="C155" s="63"/>
      <c r="D155" s="63"/>
      <c r="E155" s="63"/>
      <c r="F155" s="63"/>
      <c r="G155" s="63"/>
      <c r="H155" s="63"/>
      <c r="I155" s="63"/>
      <c r="J155" s="63"/>
      <c r="K155" s="63"/>
    </row>
    <row r="156" spans="1:11" ht="15">
      <c r="A156" s="63"/>
      <c r="B156" s="63"/>
      <c r="C156" s="63"/>
      <c r="D156" s="63"/>
      <c r="E156" s="63"/>
      <c r="F156" s="63"/>
      <c r="G156" s="63"/>
      <c r="H156" s="63"/>
      <c r="I156" s="63"/>
      <c r="J156" s="63"/>
      <c r="K156" s="63"/>
    </row>
    <row r="157" spans="1:11" ht="15">
      <c r="A157" s="63"/>
      <c r="B157" s="63"/>
      <c r="C157" s="63"/>
      <c r="D157" s="63"/>
      <c r="E157" s="63"/>
      <c r="F157" s="63"/>
      <c r="G157" s="63"/>
      <c r="H157" s="63"/>
      <c r="I157" s="63"/>
      <c r="J157" s="63"/>
      <c r="K157" s="63"/>
    </row>
    <row r="158" spans="1:11" ht="15">
      <c r="A158" s="63"/>
      <c r="B158" s="63"/>
      <c r="C158" s="63"/>
      <c r="D158" s="63"/>
      <c r="E158" s="63"/>
      <c r="F158" s="63"/>
      <c r="G158" s="63"/>
      <c r="H158" s="63"/>
      <c r="I158" s="63"/>
      <c r="J158" s="63"/>
      <c r="K158" s="63"/>
    </row>
    <row r="159" spans="1:11" ht="15">
      <c r="A159" s="63"/>
      <c r="B159" s="63"/>
      <c r="C159" s="63"/>
      <c r="D159" s="63"/>
      <c r="E159" s="63"/>
      <c r="F159" s="63"/>
      <c r="G159" s="63"/>
      <c r="H159" s="63"/>
      <c r="I159" s="63"/>
      <c r="J159" s="63"/>
      <c r="K159" s="63"/>
    </row>
    <row r="160" spans="1:11" ht="15">
      <c r="A160" s="63"/>
      <c r="B160" s="63"/>
      <c r="C160" s="63"/>
      <c r="D160" s="63"/>
      <c r="E160" s="63"/>
      <c r="F160" s="63"/>
      <c r="G160" s="63"/>
      <c r="H160" s="63"/>
      <c r="I160" s="63"/>
      <c r="J160" s="63"/>
      <c r="K160" s="63"/>
    </row>
    <row r="161" spans="1:11" ht="15">
      <c r="A161" s="63"/>
      <c r="B161" s="63"/>
      <c r="C161" s="63"/>
      <c r="D161" s="63"/>
      <c r="E161" s="63"/>
      <c r="F161" s="63"/>
      <c r="G161" s="63"/>
      <c r="H161" s="63"/>
      <c r="I161" s="63"/>
      <c r="J161" s="63"/>
      <c r="K161" s="63"/>
    </row>
    <row r="162" spans="1:11" ht="15">
      <c r="A162" s="63"/>
      <c r="B162" s="63"/>
      <c r="C162" s="63"/>
      <c r="D162" s="63"/>
      <c r="E162" s="63"/>
      <c r="F162" s="63"/>
      <c r="G162" s="63"/>
      <c r="H162" s="63"/>
      <c r="I162" s="63"/>
      <c r="J162" s="63"/>
      <c r="K162" s="63"/>
    </row>
    <row r="163" spans="1:11" ht="15">
      <c r="A163" s="63"/>
      <c r="B163" s="63"/>
      <c r="C163" s="63"/>
      <c r="D163" s="63"/>
      <c r="E163" s="63"/>
      <c r="F163" s="63"/>
      <c r="G163" s="63"/>
      <c r="H163" s="63"/>
      <c r="I163" s="63"/>
      <c r="J163" s="63"/>
      <c r="K163" s="63"/>
    </row>
    <row r="164" spans="1:11" ht="15">
      <c r="A164" s="63"/>
      <c r="B164" s="63"/>
      <c r="C164" s="63"/>
      <c r="D164" s="63"/>
      <c r="E164" s="63"/>
      <c r="F164" s="63"/>
      <c r="G164" s="63"/>
      <c r="H164" s="63"/>
      <c r="I164" s="63"/>
      <c r="J164" s="63"/>
      <c r="K164" s="63"/>
    </row>
    <row r="165" spans="1:11" ht="15">
      <c r="A165" s="63"/>
      <c r="B165" s="63"/>
      <c r="C165" s="63"/>
      <c r="D165" s="63"/>
      <c r="E165" s="63"/>
      <c r="F165" s="63"/>
      <c r="G165" s="63"/>
      <c r="H165" s="63"/>
      <c r="I165" s="63"/>
      <c r="J165" s="63"/>
      <c r="K165" s="63"/>
    </row>
    <row r="166" spans="1:11" ht="15">
      <c r="A166" s="63"/>
      <c r="B166" s="63"/>
      <c r="C166" s="63"/>
      <c r="D166" s="63"/>
      <c r="E166" s="63"/>
      <c r="F166" s="63"/>
      <c r="G166" s="63"/>
      <c r="H166" s="63"/>
      <c r="I166" s="63"/>
      <c r="J166" s="63"/>
      <c r="K166" s="63"/>
    </row>
    <row r="167" spans="1:11" ht="15">
      <c r="A167" s="63"/>
      <c r="B167" s="63"/>
      <c r="C167" s="63"/>
      <c r="D167" s="63"/>
      <c r="E167" s="63"/>
      <c r="F167" s="63"/>
      <c r="G167" s="63"/>
      <c r="H167" s="63"/>
      <c r="I167" s="63"/>
      <c r="J167" s="63"/>
      <c r="K167" s="63"/>
    </row>
    <row r="168" spans="1:11" ht="15">
      <c r="A168" s="63"/>
      <c r="B168" s="63"/>
      <c r="C168" s="63"/>
      <c r="D168" s="63"/>
      <c r="E168" s="63"/>
      <c r="F168" s="63"/>
      <c r="G168" s="63"/>
      <c r="H168" s="63"/>
      <c r="I168" s="63"/>
      <c r="J168" s="63"/>
      <c r="K168" s="63"/>
    </row>
    <row r="169" spans="1:11" ht="15">
      <c r="A169" s="63"/>
      <c r="B169" s="63"/>
      <c r="C169" s="63"/>
      <c r="D169" s="63"/>
      <c r="E169" s="63"/>
      <c r="F169" s="63"/>
      <c r="G169" s="63"/>
      <c r="H169" s="63"/>
      <c r="I169" s="63"/>
      <c r="J169" s="63"/>
      <c r="K169" s="63"/>
    </row>
    <row r="170" spans="1:11" ht="15">
      <c r="A170" s="63"/>
      <c r="B170" s="63"/>
      <c r="C170" s="63"/>
      <c r="D170" s="63"/>
      <c r="E170" s="63"/>
      <c r="F170" s="63"/>
      <c r="G170" s="63"/>
      <c r="H170" s="63"/>
      <c r="I170" s="63"/>
      <c r="J170" s="63"/>
      <c r="K170" s="63"/>
    </row>
    <row r="171" spans="1:11" ht="15">
      <c r="A171" s="63"/>
      <c r="B171" s="63"/>
      <c r="C171" s="63"/>
      <c r="D171" s="63"/>
      <c r="E171" s="63"/>
      <c r="F171" s="63"/>
      <c r="G171" s="63"/>
      <c r="H171" s="63"/>
      <c r="I171" s="63"/>
      <c r="J171" s="63"/>
      <c r="K171" s="63"/>
    </row>
    <row r="172" spans="1:11" ht="15">
      <c r="A172" s="63"/>
      <c r="B172" s="63"/>
      <c r="C172" s="63"/>
      <c r="D172" s="63"/>
      <c r="E172" s="63"/>
      <c r="F172" s="63"/>
      <c r="G172" s="63"/>
      <c r="H172" s="63"/>
      <c r="I172" s="63"/>
      <c r="J172" s="63"/>
      <c r="K172" s="63"/>
    </row>
    <row r="173" spans="1:11" ht="15">
      <c r="A173" s="63"/>
      <c r="B173" s="63"/>
      <c r="C173" s="63"/>
      <c r="D173" s="63"/>
      <c r="E173" s="63"/>
      <c r="F173" s="63"/>
      <c r="G173" s="63"/>
      <c r="H173" s="63"/>
      <c r="I173" s="63"/>
      <c r="J173" s="63"/>
      <c r="K173" s="63"/>
    </row>
    <row r="174" spans="1:11" ht="15">
      <c r="A174" s="63"/>
      <c r="B174" s="63"/>
      <c r="C174" s="63"/>
      <c r="D174" s="63"/>
      <c r="E174" s="63"/>
      <c r="F174" s="63"/>
      <c r="G174" s="63"/>
      <c r="H174" s="63"/>
      <c r="I174" s="63"/>
      <c r="J174" s="63"/>
      <c r="K174" s="63"/>
    </row>
    <row r="175" spans="1:11" ht="15">
      <c r="A175" s="63"/>
      <c r="B175" s="63"/>
      <c r="C175" s="63"/>
      <c r="D175" s="63"/>
      <c r="E175" s="63"/>
      <c r="F175" s="63"/>
      <c r="G175" s="63"/>
      <c r="H175" s="63"/>
      <c r="I175" s="63"/>
      <c r="J175" s="63"/>
      <c r="K175" s="63"/>
    </row>
    <row r="176" spans="1:11" ht="15">
      <c r="A176" s="63"/>
      <c r="B176" s="63"/>
      <c r="C176" s="63"/>
      <c r="D176" s="63"/>
      <c r="E176" s="63"/>
      <c r="F176" s="63"/>
      <c r="G176" s="63"/>
      <c r="H176" s="63"/>
      <c r="I176" s="63"/>
      <c r="J176" s="63"/>
      <c r="K176" s="63"/>
    </row>
    <row r="177" spans="1:11" ht="15">
      <c r="A177" s="63"/>
      <c r="B177" s="63"/>
      <c r="C177" s="63"/>
      <c r="D177" s="63"/>
      <c r="E177" s="63"/>
      <c r="F177" s="63"/>
      <c r="G177" s="63"/>
      <c r="H177" s="63"/>
      <c r="I177" s="63"/>
      <c r="J177" s="63"/>
      <c r="K177" s="63"/>
    </row>
    <row r="178" spans="1:11" ht="15">
      <c r="A178" s="63"/>
      <c r="B178" s="63"/>
      <c r="C178" s="63"/>
      <c r="D178" s="63"/>
      <c r="E178" s="63"/>
      <c r="F178" s="63"/>
      <c r="G178" s="63"/>
      <c r="H178" s="63"/>
      <c r="I178" s="63"/>
      <c r="J178" s="63"/>
      <c r="K178" s="63"/>
    </row>
    <row r="179" spans="1:11" ht="15">
      <c r="A179" s="63"/>
      <c r="B179" s="63"/>
      <c r="C179" s="63"/>
      <c r="D179" s="63"/>
      <c r="E179" s="63"/>
      <c r="F179" s="63"/>
      <c r="G179" s="63"/>
      <c r="H179" s="63"/>
      <c r="I179" s="63"/>
      <c r="J179" s="63"/>
      <c r="K179" s="63"/>
    </row>
    <row r="180" spans="1:11" ht="15">
      <c r="A180" s="63"/>
      <c r="B180" s="63"/>
      <c r="C180" s="63"/>
      <c r="D180" s="63"/>
      <c r="E180" s="63"/>
      <c r="F180" s="63"/>
      <c r="G180" s="63"/>
      <c r="H180" s="63"/>
      <c r="I180" s="63"/>
      <c r="J180" s="63"/>
      <c r="K180" s="63"/>
    </row>
    <row r="181" spans="1:11" ht="15">
      <c r="A181" s="63"/>
      <c r="B181" s="63"/>
      <c r="C181" s="63"/>
      <c r="D181" s="63"/>
      <c r="E181" s="63"/>
      <c r="F181" s="63"/>
      <c r="G181" s="63"/>
      <c r="H181" s="63"/>
      <c r="I181" s="63"/>
      <c r="J181" s="63"/>
      <c r="K181" s="63"/>
    </row>
    <row r="182" spans="1:11" ht="15">
      <c r="A182" s="63"/>
      <c r="B182" s="63"/>
      <c r="C182" s="63"/>
      <c r="D182" s="63"/>
      <c r="E182" s="63"/>
      <c r="F182" s="63"/>
      <c r="G182" s="63"/>
      <c r="H182" s="63"/>
      <c r="I182" s="63"/>
      <c r="J182" s="63"/>
      <c r="K182" s="63"/>
    </row>
    <row r="183" spans="1:11" ht="15">
      <c r="A183" s="63"/>
      <c r="B183" s="63"/>
      <c r="C183" s="63"/>
      <c r="D183" s="63"/>
      <c r="E183" s="63"/>
      <c r="F183" s="63"/>
      <c r="G183" s="63"/>
      <c r="H183" s="63"/>
      <c r="I183" s="63"/>
      <c r="J183" s="63"/>
      <c r="K183" s="63"/>
    </row>
    <row r="184" spans="1:11" ht="15">
      <c r="A184" s="63"/>
      <c r="B184" s="63"/>
      <c r="C184" s="63"/>
      <c r="D184" s="63"/>
      <c r="E184" s="63"/>
      <c r="F184" s="63"/>
      <c r="G184" s="63"/>
      <c r="H184" s="63"/>
      <c r="I184" s="63"/>
      <c r="J184" s="63"/>
      <c r="K184" s="63"/>
    </row>
    <row r="185" spans="1:11" ht="15">
      <c r="A185" s="63"/>
      <c r="B185" s="63"/>
      <c r="C185" s="63"/>
      <c r="D185" s="63"/>
      <c r="E185" s="63"/>
      <c r="F185" s="63"/>
      <c r="G185" s="63"/>
      <c r="H185" s="63"/>
      <c r="I185" s="63"/>
      <c r="J185" s="63"/>
      <c r="K185" s="63"/>
    </row>
    <row r="186" spans="1:11" ht="15">
      <c r="A186" s="63"/>
      <c r="B186" s="63"/>
      <c r="C186" s="63"/>
      <c r="D186" s="63"/>
      <c r="E186" s="63"/>
      <c r="F186" s="63"/>
      <c r="G186" s="63"/>
      <c r="H186" s="63"/>
      <c r="I186" s="63"/>
      <c r="J186" s="63"/>
      <c r="K186" s="63"/>
    </row>
    <row r="187" spans="1:11" ht="15">
      <c r="A187" s="63"/>
      <c r="B187" s="63"/>
      <c r="C187" s="63"/>
      <c r="D187" s="63"/>
      <c r="E187" s="63"/>
      <c r="F187" s="63"/>
      <c r="G187" s="63"/>
      <c r="H187" s="63"/>
      <c r="I187" s="63"/>
      <c r="J187" s="63"/>
      <c r="K187" s="63"/>
    </row>
    <row r="188" spans="1:11" ht="15">
      <c r="A188" s="63"/>
      <c r="B188" s="63"/>
      <c r="C188" s="63"/>
      <c r="D188" s="63"/>
      <c r="E188" s="63"/>
      <c r="F188" s="63"/>
      <c r="G188" s="63"/>
      <c r="H188" s="63"/>
      <c r="I188" s="63"/>
      <c r="J188" s="63"/>
      <c r="K188" s="63"/>
    </row>
    <row r="189" spans="1:11" ht="15">
      <c r="A189" s="63"/>
      <c r="B189" s="63"/>
      <c r="C189" s="63"/>
      <c r="D189" s="63"/>
      <c r="E189" s="63"/>
      <c r="F189" s="63"/>
      <c r="G189" s="63"/>
      <c r="H189" s="63"/>
      <c r="I189" s="63"/>
      <c r="J189" s="63"/>
      <c r="K189" s="63"/>
    </row>
    <row r="190" spans="1:11" ht="15">
      <c r="A190" s="63"/>
      <c r="B190" s="63"/>
      <c r="C190" s="63"/>
      <c r="D190" s="63"/>
      <c r="E190" s="63"/>
      <c r="F190" s="63"/>
      <c r="G190" s="63"/>
      <c r="H190" s="63"/>
      <c r="I190" s="63"/>
      <c r="J190" s="63"/>
      <c r="K190" s="63"/>
    </row>
    <row r="191" spans="1:11" ht="15">
      <c r="A191" s="63"/>
      <c r="B191" s="63"/>
      <c r="C191" s="63"/>
      <c r="D191" s="63"/>
      <c r="E191" s="63"/>
      <c r="F191" s="63"/>
      <c r="G191" s="63"/>
      <c r="H191" s="63"/>
      <c r="I191" s="63"/>
      <c r="J191" s="63"/>
      <c r="K191" s="63"/>
    </row>
    <row r="192" spans="1:11" ht="15">
      <c r="A192" s="63"/>
      <c r="B192" s="63"/>
      <c r="C192" s="63"/>
      <c r="D192" s="63"/>
      <c r="E192" s="63"/>
      <c r="F192" s="63"/>
      <c r="G192" s="63"/>
      <c r="H192" s="63"/>
      <c r="I192" s="63"/>
      <c r="J192" s="63"/>
      <c r="K192" s="63"/>
    </row>
    <row r="193" spans="1:11" ht="15">
      <c r="A193" s="63"/>
      <c r="B193" s="63"/>
      <c r="C193" s="63"/>
      <c r="D193" s="63"/>
      <c r="E193" s="63"/>
      <c r="F193" s="63"/>
      <c r="G193" s="63"/>
      <c r="H193" s="63"/>
      <c r="I193" s="63"/>
      <c r="J193" s="63"/>
      <c r="K193" s="63"/>
    </row>
    <row r="194" spans="1:11" ht="15">
      <c r="A194" s="63"/>
      <c r="B194" s="63"/>
      <c r="C194" s="63"/>
      <c r="D194" s="63"/>
      <c r="E194" s="63"/>
      <c r="F194" s="63"/>
      <c r="G194" s="63"/>
      <c r="H194" s="63"/>
      <c r="I194" s="63"/>
      <c r="J194" s="63"/>
      <c r="K194" s="63"/>
    </row>
    <row r="195" spans="1:11" ht="15">
      <c r="A195" s="63"/>
      <c r="B195" s="63"/>
      <c r="C195" s="63"/>
      <c r="D195" s="63"/>
      <c r="E195" s="63"/>
      <c r="F195" s="63"/>
      <c r="G195" s="63"/>
      <c r="H195" s="63"/>
      <c r="I195" s="63"/>
      <c r="J195" s="63"/>
      <c r="K195" s="63"/>
    </row>
    <row r="196" spans="1:11" ht="15">
      <c r="A196" s="63"/>
      <c r="B196" s="63"/>
      <c r="C196" s="63"/>
      <c r="D196" s="63"/>
      <c r="E196" s="63"/>
      <c r="F196" s="63"/>
      <c r="G196" s="63"/>
      <c r="H196" s="63"/>
      <c r="I196" s="63"/>
      <c r="J196" s="63"/>
      <c r="K196" s="63"/>
    </row>
    <row r="197" spans="1:11" ht="15">
      <c r="A197" s="63"/>
      <c r="B197" s="63"/>
      <c r="C197" s="63"/>
      <c r="D197" s="63"/>
      <c r="E197" s="63"/>
      <c r="F197" s="63"/>
      <c r="G197" s="63"/>
      <c r="H197" s="63"/>
      <c r="I197" s="63"/>
      <c r="J197" s="63"/>
      <c r="K197" s="63"/>
    </row>
    <row r="198" spans="1:11" ht="15">
      <c r="A198" s="63"/>
      <c r="B198" s="63"/>
      <c r="C198" s="63"/>
      <c r="D198" s="63"/>
      <c r="E198" s="63"/>
      <c r="F198" s="63"/>
      <c r="G198" s="63"/>
      <c r="H198" s="63"/>
      <c r="I198" s="63"/>
      <c r="J198" s="63"/>
      <c r="K198" s="63"/>
    </row>
    <row r="199" spans="1:11" ht="15">
      <c r="A199" s="63"/>
      <c r="B199" s="63"/>
      <c r="C199" s="63"/>
      <c r="D199" s="63"/>
      <c r="E199" s="63"/>
      <c r="F199" s="63"/>
      <c r="G199" s="63"/>
      <c r="H199" s="63"/>
      <c r="I199" s="63"/>
      <c r="J199" s="63"/>
      <c r="K199" s="63"/>
    </row>
    <row r="200" spans="1:11" ht="15">
      <c r="A200" s="63"/>
      <c r="B200" s="63"/>
      <c r="C200" s="63"/>
      <c r="D200" s="63"/>
      <c r="E200" s="63"/>
      <c r="F200" s="63"/>
      <c r="G200" s="63"/>
      <c r="H200" s="63"/>
      <c r="I200" s="63"/>
      <c r="J200" s="63"/>
      <c r="K200" s="63"/>
    </row>
    <row r="201" spans="1:11" ht="15">
      <c r="A201" s="63"/>
      <c r="B201" s="63"/>
      <c r="C201" s="63"/>
      <c r="D201" s="63"/>
      <c r="E201" s="63"/>
      <c r="F201" s="63"/>
      <c r="G201" s="63"/>
      <c r="H201" s="63"/>
      <c r="I201" s="63"/>
      <c r="J201" s="63"/>
      <c r="K201" s="63"/>
    </row>
    <row r="202" spans="1:11" ht="15">
      <c r="A202" s="63"/>
      <c r="B202" s="63"/>
      <c r="C202" s="63"/>
      <c r="D202" s="63"/>
      <c r="E202" s="63"/>
      <c r="F202" s="63"/>
      <c r="G202" s="63"/>
      <c r="H202" s="63"/>
      <c r="I202" s="63"/>
      <c r="J202" s="63"/>
      <c r="K202" s="63"/>
    </row>
    <row r="203" spans="1:11" ht="15">
      <c r="A203" s="63"/>
      <c r="B203" s="63"/>
      <c r="C203" s="63"/>
      <c r="D203" s="63"/>
      <c r="E203" s="63"/>
      <c r="F203" s="63"/>
      <c r="G203" s="63"/>
      <c r="H203" s="63"/>
      <c r="I203" s="63"/>
      <c r="J203" s="63"/>
      <c r="K203" s="63"/>
    </row>
    <row r="204" spans="1:11" ht="15">
      <c r="A204" s="63"/>
      <c r="B204" s="63"/>
      <c r="C204" s="63"/>
      <c r="D204" s="63"/>
      <c r="E204" s="63"/>
      <c r="F204" s="63"/>
      <c r="G204" s="63"/>
      <c r="H204" s="63"/>
      <c r="I204" s="63"/>
      <c r="J204" s="63"/>
      <c r="K204" s="63"/>
    </row>
    <row r="205" spans="1:11" ht="15">
      <c r="A205" s="63"/>
      <c r="B205" s="63"/>
      <c r="C205" s="63"/>
      <c r="D205" s="63"/>
      <c r="E205" s="63"/>
      <c r="F205" s="63"/>
      <c r="G205" s="63"/>
      <c r="H205" s="63"/>
      <c r="I205" s="63"/>
      <c r="J205" s="63"/>
      <c r="K205" s="63"/>
    </row>
    <row r="206" spans="1:11" ht="15">
      <c r="A206" s="63"/>
      <c r="B206" s="63"/>
      <c r="C206" s="63"/>
      <c r="D206" s="63"/>
      <c r="E206" s="63"/>
      <c r="F206" s="63"/>
      <c r="G206" s="63"/>
      <c r="H206" s="63"/>
      <c r="I206" s="63"/>
      <c r="J206" s="63"/>
      <c r="K206" s="63"/>
    </row>
    <row r="207" spans="1:11" ht="15">
      <c r="A207" s="63"/>
      <c r="B207" s="63"/>
      <c r="C207" s="63"/>
      <c r="D207" s="63"/>
      <c r="E207" s="63"/>
      <c r="F207" s="63"/>
      <c r="G207" s="63"/>
      <c r="H207" s="63"/>
      <c r="I207" s="63"/>
      <c r="J207" s="63"/>
      <c r="K207" s="63"/>
    </row>
    <row r="208" spans="1:11" ht="15">
      <c r="A208" s="63"/>
      <c r="B208" s="63"/>
      <c r="C208" s="63"/>
      <c r="D208" s="63"/>
      <c r="E208" s="63"/>
      <c r="F208" s="63"/>
      <c r="G208" s="63"/>
      <c r="H208" s="63"/>
      <c r="I208" s="63"/>
      <c r="J208" s="63"/>
      <c r="K208" s="63"/>
    </row>
    <row r="209" spans="1:11" ht="15">
      <c r="A209" s="63"/>
      <c r="B209" s="63"/>
      <c r="C209" s="63"/>
      <c r="D209" s="63"/>
      <c r="E209" s="63"/>
      <c r="F209" s="63"/>
      <c r="G209" s="63"/>
      <c r="H209" s="63"/>
      <c r="I209" s="63"/>
      <c r="J209" s="63"/>
      <c r="K209" s="63"/>
    </row>
    <row r="210" spans="1:11" ht="15">
      <c r="A210" s="63"/>
      <c r="B210" s="63"/>
      <c r="C210" s="63"/>
      <c r="D210" s="63"/>
      <c r="E210" s="63"/>
      <c r="F210" s="63"/>
      <c r="G210" s="63"/>
      <c r="H210" s="63"/>
      <c r="I210" s="63"/>
      <c r="J210" s="63"/>
      <c r="K210" s="63"/>
    </row>
    <row r="211" spans="1:11" ht="15">
      <c r="A211" s="63"/>
      <c r="B211" s="63"/>
      <c r="C211" s="63"/>
      <c r="D211" s="63"/>
      <c r="E211" s="63"/>
      <c r="F211" s="63"/>
      <c r="G211" s="63"/>
      <c r="H211" s="63"/>
      <c r="I211" s="63"/>
      <c r="J211" s="63"/>
      <c r="K211" s="63"/>
    </row>
    <row r="212" spans="1:11" ht="15">
      <c r="A212" s="63"/>
      <c r="B212" s="63"/>
      <c r="C212" s="63"/>
      <c r="D212" s="63"/>
      <c r="E212" s="63"/>
      <c r="F212" s="63"/>
      <c r="G212" s="63"/>
      <c r="H212" s="63"/>
      <c r="I212" s="63"/>
      <c r="J212" s="63"/>
      <c r="K212" s="63"/>
    </row>
    <row r="213" spans="1:11" ht="15">
      <c r="A213" s="63"/>
      <c r="B213" s="63"/>
      <c r="C213" s="63"/>
      <c r="D213" s="63"/>
      <c r="E213" s="63"/>
      <c r="F213" s="63"/>
      <c r="G213" s="63"/>
      <c r="H213" s="63"/>
      <c r="I213" s="63"/>
      <c r="J213" s="63"/>
      <c r="K213" s="63"/>
    </row>
    <row r="214" spans="1:11" ht="15">
      <c r="A214" s="63"/>
      <c r="B214" s="63"/>
      <c r="C214" s="63"/>
      <c r="D214" s="63"/>
      <c r="E214" s="63"/>
      <c r="F214" s="63"/>
      <c r="G214" s="63"/>
      <c r="H214" s="63"/>
      <c r="I214" s="63"/>
      <c r="J214" s="63"/>
      <c r="K214" s="63"/>
    </row>
    <row r="215" spans="1:11" ht="15">
      <c r="A215" s="63"/>
      <c r="B215" s="63"/>
      <c r="C215" s="63"/>
      <c r="D215" s="63"/>
      <c r="E215" s="63"/>
      <c r="F215" s="63"/>
      <c r="G215" s="63"/>
      <c r="H215" s="63"/>
      <c r="I215" s="63"/>
      <c r="J215" s="63"/>
      <c r="K215" s="63"/>
    </row>
    <row r="216" spans="1:11" ht="15">
      <c r="A216" s="63"/>
      <c r="B216" s="63"/>
      <c r="C216" s="63"/>
      <c r="D216" s="63"/>
      <c r="E216" s="63"/>
      <c r="F216" s="63"/>
      <c r="G216" s="63"/>
      <c r="H216" s="63"/>
      <c r="I216" s="63"/>
      <c r="J216" s="63"/>
      <c r="K216" s="63"/>
    </row>
    <row r="217" spans="1:11" ht="15">
      <c r="A217" s="63"/>
      <c r="B217" s="63"/>
      <c r="C217" s="63"/>
      <c r="D217" s="63"/>
      <c r="E217" s="63"/>
      <c r="F217" s="63"/>
      <c r="G217" s="63"/>
      <c r="H217" s="63"/>
      <c r="I217" s="63"/>
      <c r="J217" s="63"/>
      <c r="K217" s="63"/>
    </row>
    <row r="218" spans="1:11" ht="15">
      <c r="A218" s="63"/>
      <c r="B218" s="63"/>
      <c r="C218" s="63"/>
      <c r="D218" s="63"/>
      <c r="E218" s="63"/>
      <c r="F218" s="63"/>
      <c r="G218" s="63"/>
      <c r="H218" s="63"/>
      <c r="I218" s="63"/>
      <c r="J218" s="63"/>
      <c r="K218" s="63"/>
    </row>
    <row r="219" spans="1:11" ht="15">
      <c r="A219" s="63"/>
      <c r="B219" s="63"/>
      <c r="C219" s="63"/>
      <c r="D219" s="63"/>
      <c r="E219" s="63"/>
      <c r="F219" s="63"/>
      <c r="G219" s="63"/>
      <c r="H219" s="63"/>
      <c r="I219" s="63"/>
      <c r="J219" s="63"/>
      <c r="K219" s="63"/>
    </row>
    <row r="220" spans="1:11" ht="15">
      <c r="A220" s="63"/>
      <c r="B220" s="63"/>
      <c r="C220" s="63"/>
      <c r="D220" s="63"/>
      <c r="E220" s="63"/>
      <c r="F220" s="63"/>
      <c r="G220" s="63"/>
      <c r="H220" s="63"/>
      <c r="I220" s="63"/>
      <c r="J220" s="63"/>
      <c r="K220" s="63"/>
    </row>
    <row r="221" spans="1:11" ht="15">
      <c r="A221" s="63"/>
      <c r="B221" s="63"/>
      <c r="C221" s="63"/>
      <c r="D221" s="63"/>
      <c r="E221" s="63"/>
      <c r="F221" s="63"/>
      <c r="G221" s="63"/>
      <c r="H221" s="63"/>
      <c r="I221" s="63"/>
      <c r="J221" s="63"/>
      <c r="K221" s="63"/>
    </row>
    <row r="222" spans="1:11" ht="15">
      <c r="A222" s="63"/>
      <c r="B222" s="63"/>
      <c r="C222" s="63"/>
      <c r="D222" s="63"/>
      <c r="E222" s="63"/>
      <c r="F222" s="63"/>
      <c r="G222" s="63"/>
      <c r="H222" s="63"/>
      <c r="I222" s="63"/>
      <c r="J222" s="63"/>
      <c r="K222" s="63"/>
    </row>
    <row r="223" spans="1:11" ht="15">
      <c r="A223" s="63"/>
      <c r="B223" s="63"/>
      <c r="C223" s="63"/>
      <c r="D223" s="63"/>
      <c r="E223" s="63"/>
      <c r="F223" s="63"/>
      <c r="G223" s="63"/>
      <c r="H223" s="63"/>
      <c r="I223" s="63"/>
      <c r="J223" s="63"/>
      <c r="K223" s="63"/>
    </row>
    <row r="224" spans="1:11" ht="15">
      <c r="A224" s="63"/>
      <c r="B224" s="63"/>
      <c r="C224" s="63"/>
      <c r="D224" s="63"/>
      <c r="E224" s="63"/>
      <c r="F224" s="63"/>
      <c r="G224" s="63"/>
      <c r="H224" s="63"/>
      <c r="I224" s="63"/>
      <c r="J224" s="63"/>
      <c r="K224" s="63"/>
    </row>
    <row r="225" spans="1:11" ht="15">
      <c r="A225" s="63"/>
      <c r="B225" s="63"/>
      <c r="C225" s="63"/>
      <c r="D225" s="63"/>
      <c r="E225" s="63"/>
      <c r="F225" s="63"/>
      <c r="G225" s="63"/>
      <c r="H225" s="63"/>
      <c r="I225" s="63"/>
      <c r="J225" s="63"/>
      <c r="K225" s="63"/>
    </row>
    <row r="226" spans="1:11" ht="15">
      <c r="A226" s="63"/>
      <c r="B226" s="63"/>
      <c r="C226" s="63"/>
      <c r="D226" s="63"/>
      <c r="E226" s="63"/>
      <c r="F226" s="63"/>
      <c r="G226" s="63"/>
      <c r="H226" s="63"/>
      <c r="I226" s="63"/>
      <c r="J226" s="63"/>
      <c r="K226" s="63"/>
    </row>
    <row r="227" spans="1:11" ht="15">
      <c r="A227" s="63"/>
      <c r="B227" s="63"/>
      <c r="C227" s="63"/>
      <c r="D227" s="63"/>
      <c r="E227" s="63"/>
      <c r="F227" s="63"/>
      <c r="G227" s="63"/>
      <c r="H227" s="63"/>
      <c r="I227" s="63"/>
      <c r="J227" s="63"/>
      <c r="K227" s="63"/>
    </row>
    <row r="228" spans="1:11" ht="15">
      <c r="A228" s="63"/>
      <c r="B228" s="63"/>
      <c r="C228" s="63"/>
      <c r="D228" s="63"/>
      <c r="E228" s="63"/>
      <c r="F228" s="63"/>
      <c r="G228" s="63"/>
      <c r="H228" s="63"/>
      <c r="I228" s="63"/>
      <c r="J228" s="63"/>
      <c r="K228" s="63"/>
    </row>
    <row r="229" spans="1:11" ht="15">
      <c r="A229" s="63"/>
      <c r="B229" s="63"/>
      <c r="C229" s="63"/>
      <c r="D229" s="63"/>
      <c r="E229" s="63"/>
      <c r="F229" s="63"/>
      <c r="G229" s="63"/>
      <c r="H229" s="63"/>
      <c r="I229" s="63"/>
      <c r="J229" s="63"/>
      <c r="K229" s="63"/>
    </row>
    <row r="230" spans="1:11" ht="15">
      <c r="A230" s="63"/>
      <c r="B230" s="63"/>
      <c r="C230" s="63"/>
      <c r="D230" s="63"/>
      <c r="E230" s="63"/>
      <c r="F230" s="63"/>
      <c r="G230" s="63"/>
      <c r="H230" s="63"/>
      <c r="I230" s="63"/>
      <c r="J230" s="63"/>
      <c r="K230" s="63"/>
    </row>
    <row r="231" spans="1:11" ht="15">
      <c r="A231" s="63"/>
      <c r="B231" s="63"/>
      <c r="C231" s="63"/>
      <c r="D231" s="63"/>
      <c r="E231" s="63"/>
      <c r="F231" s="63"/>
      <c r="G231" s="63"/>
      <c r="H231" s="63"/>
      <c r="I231" s="63"/>
      <c r="J231" s="63"/>
      <c r="K231" s="63"/>
    </row>
    <row r="232" spans="1:11" ht="15">
      <c r="A232" s="63"/>
      <c r="B232" s="63"/>
      <c r="C232" s="63"/>
      <c r="D232" s="63"/>
      <c r="E232" s="63"/>
      <c r="F232" s="63"/>
      <c r="G232" s="63"/>
      <c r="H232" s="63"/>
      <c r="I232" s="63"/>
      <c r="J232" s="63"/>
      <c r="K232" s="63"/>
    </row>
    <row r="233" spans="1:11" ht="15">
      <c r="A233" s="63"/>
      <c r="B233" s="63"/>
      <c r="C233" s="63"/>
      <c r="D233" s="63"/>
      <c r="E233" s="63"/>
      <c r="F233" s="63"/>
      <c r="G233" s="63"/>
      <c r="H233" s="63"/>
      <c r="I233" s="63"/>
      <c r="J233" s="63"/>
      <c r="K233" s="63"/>
    </row>
    <row r="234" spans="1:11" ht="15">
      <c r="A234" s="63"/>
      <c r="B234" s="63"/>
      <c r="C234" s="63"/>
      <c r="D234" s="63"/>
      <c r="E234" s="63"/>
      <c r="F234" s="63"/>
      <c r="G234" s="63"/>
      <c r="H234" s="63"/>
      <c r="I234" s="63"/>
      <c r="J234" s="63"/>
      <c r="K234" s="63"/>
    </row>
    <row r="235" spans="1:11" ht="15">
      <c r="A235" s="63"/>
      <c r="B235" s="63"/>
      <c r="C235" s="63"/>
      <c r="D235" s="63"/>
      <c r="E235" s="63"/>
      <c r="F235" s="63"/>
      <c r="G235" s="63"/>
      <c r="H235" s="63"/>
      <c r="I235" s="63"/>
      <c r="J235" s="63"/>
      <c r="K235" s="63"/>
    </row>
    <row r="236" spans="1:11" ht="15">
      <c r="A236" s="63"/>
      <c r="B236" s="63"/>
      <c r="C236" s="63"/>
      <c r="D236" s="63"/>
      <c r="E236" s="63"/>
      <c r="F236" s="63"/>
      <c r="G236" s="63"/>
      <c r="H236" s="63"/>
      <c r="I236" s="63"/>
      <c r="J236" s="63"/>
      <c r="K236" s="63"/>
    </row>
    <row r="237" spans="1:11" ht="15">
      <c r="A237" s="63"/>
      <c r="B237" s="63"/>
      <c r="C237" s="63"/>
      <c r="D237" s="63"/>
      <c r="E237" s="63"/>
      <c r="F237" s="63"/>
      <c r="G237" s="63"/>
      <c r="H237" s="63"/>
      <c r="I237" s="63"/>
      <c r="J237" s="63"/>
      <c r="K237" s="63"/>
    </row>
    <row r="238" spans="1:11" ht="15">
      <c r="A238" s="63"/>
      <c r="B238" s="63"/>
      <c r="C238" s="63"/>
      <c r="D238" s="63"/>
      <c r="E238" s="63"/>
      <c r="F238" s="63"/>
      <c r="G238" s="63"/>
      <c r="H238" s="63"/>
      <c r="I238" s="63"/>
      <c r="J238" s="63"/>
      <c r="K238" s="63"/>
    </row>
    <row r="239" spans="1:11" ht="15">
      <c r="A239" s="63"/>
      <c r="B239" s="63"/>
      <c r="C239" s="63"/>
      <c r="D239" s="63"/>
      <c r="E239" s="63"/>
      <c r="F239" s="63"/>
      <c r="G239" s="63"/>
      <c r="H239" s="63"/>
      <c r="I239" s="63"/>
      <c r="J239" s="63"/>
      <c r="K239" s="63"/>
    </row>
    <row r="240" spans="1:11" ht="15">
      <c r="A240" s="63"/>
      <c r="B240" s="63"/>
      <c r="C240" s="63"/>
      <c r="D240" s="63"/>
      <c r="E240" s="63"/>
      <c r="F240" s="63"/>
      <c r="G240" s="63"/>
      <c r="H240" s="63"/>
      <c r="I240" s="63"/>
      <c r="J240" s="63"/>
      <c r="K240" s="63"/>
    </row>
    <row r="241" spans="1:11" ht="15">
      <c r="A241" s="63"/>
      <c r="B241" s="63"/>
      <c r="C241" s="63"/>
      <c r="D241" s="63"/>
      <c r="E241" s="63"/>
      <c r="F241" s="63"/>
      <c r="G241" s="63"/>
      <c r="H241" s="63"/>
      <c r="I241" s="63"/>
      <c r="J241" s="63"/>
      <c r="K241" s="63"/>
    </row>
    <row r="242" spans="1:11" ht="15">
      <c r="A242" s="63"/>
      <c r="B242" s="63"/>
      <c r="C242" s="63"/>
      <c r="D242" s="63"/>
      <c r="E242" s="63"/>
      <c r="F242" s="63"/>
      <c r="G242" s="63"/>
      <c r="H242" s="63"/>
      <c r="I242" s="63"/>
      <c r="J242" s="63"/>
      <c r="K242" s="63"/>
    </row>
    <row r="243" spans="1:11" ht="15">
      <c r="A243" s="63"/>
      <c r="B243" s="63"/>
      <c r="C243" s="63"/>
      <c r="D243" s="63"/>
      <c r="E243" s="63"/>
      <c r="F243" s="63"/>
      <c r="G243" s="63"/>
      <c r="H243" s="63"/>
      <c r="I243" s="63"/>
      <c r="J243" s="63"/>
      <c r="K243" s="63"/>
    </row>
    <row r="244" spans="1:11" ht="15">
      <c r="A244" s="63"/>
      <c r="B244" s="63"/>
      <c r="C244" s="63"/>
      <c r="D244" s="63"/>
      <c r="E244" s="63"/>
      <c r="F244" s="63"/>
      <c r="G244" s="63"/>
      <c r="H244" s="63"/>
      <c r="I244" s="63"/>
      <c r="J244" s="63"/>
      <c r="K244" s="63"/>
    </row>
    <row r="245" spans="1:11" ht="15">
      <c r="A245" s="63"/>
      <c r="B245" s="63"/>
      <c r="C245" s="63"/>
      <c r="D245" s="63"/>
      <c r="E245" s="63"/>
      <c r="F245" s="63"/>
      <c r="G245" s="63"/>
      <c r="H245" s="63"/>
      <c r="I245" s="63"/>
      <c r="J245" s="63"/>
      <c r="K245" s="63"/>
    </row>
    <row r="246" spans="1:11" ht="15">
      <c r="A246" s="63"/>
      <c r="B246" s="63"/>
      <c r="C246" s="63"/>
      <c r="D246" s="63"/>
      <c r="E246" s="63"/>
      <c r="F246" s="63"/>
      <c r="G246" s="63"/>
      <c r="H246" s="63"/>
      <c r="I246" s="63"/>
      <c r="J246" s="63"/>
      <c r="K246" s="63"/>
    </row>
    <row r="247" spans="1:11" ht="15">
      <c r="A247" s="63"/>
      <c r="B247" s="63"/>
      <c r="C247" s="63"/>
      <c r="D247" s="63"/>
      <c r="E247" s="63"/>
      <c r="F247" s="63"/>
      <c r="G247" s="63"/>
      <c r="H247" s="63"/>
      <c r="I247" s="63"/>
      <c r="J247" s="63"/>
      <c r="K247" s="63"/>
    </row>
    <row r="248" spans="1:11" ht="15">
      <c r="A248" s="63"/>
      <c r="B248" s="63"/>
      <c r="C248" s="63"/>
      <c r="D248" s="63"/>
      <c r="E248" s="63"/>
      <c r="F248" s="63"/>
      <c r="G248" s="63"/>
      <c r="H248" s="63"/>
      <c r="I248" s="63"/>
      <c r="J248" s="63"/>
      <c r="K248" s="63"/>
    </row>
    <row r="249" spans="1:11" ht="15">
      <c r="A249" s="63"/>
      <c r="B249" s="63"/>
      <c r="C249" s="63"/>
      <c r="D249" s="63"/>
      <c r="E249" s="63"/>
      <c r="F249" s="63"/>
      <c r="G249" s="63"/>
      <c r="H249" s="63"/>
      <c r="I249" s="63"/>
      <c r="J249" s="63"/>
      <c r="K249" s="63"/>
    </row>
    <row r="250" spans="1:11" ht="15">
      <c r="A250" s="63"/>
      <c r="B250" s="63"/>
      <c r="C250" s="63"/>
      <c r="D250" s="63"/>
      <c r="E250" s="63"/>
      <c r="F250" s="63"/>
      <c r="G250" s="63"/>
      <c r="H250" s="63"/>
      <c r="I250" s="63"/>
      <c r="J250" s="63"/>
      <c r="K250" s="63"/>
    </row>
    <row r="251" spans="1:11" ht="15">
      <c r="A251" s="63"/>
      <c r="B251" s="63"/>
      <c r="C251" s="63"/>
      <c r="D251" s="63"/>
      <c r="E251" s="63"/>
      <c r="F251" s="63"/>
      <c r="G251" s="63"/>
      <c r="H251" s="63"/>
      <c r="I251" s="63"/>
      <c r="J251" s="63"/>
      <c r="K251" s="63"/>
    </row>
    <row r="252" spans="1:11" ht="15">
      <c r="A252" s="63"/>
      <c r="B252" s="63"/>
      <c r="C252" s="63"/>
      <c r="D252" s="63"/>
      <c r="E252" s="63"/>
      <c r="F252" s="63"/>
      <c r="G252" s="63"/>
      <c r="H252" s="63"/>
      <c r="I252" s="63"/>
      <c r="J252" s="63"/>
      <c r="K252" s="63"/>
    </row>
    <row r="253" spans="1:11" ht="15">
      <c r="A253" s="63"/>
      <c r="B253" s="63"/>
      <c r="C253" s="63"/>
      <c r="D253" s="63"/>
      <c r="E253" s="63"/>
      <c r="F253" s="63"/>
      <c r="G253" s="63"/>
      <c r="H253" s="63"/>
      <c r="I253" s="63"/>
      <c r="J253" s="63"/>
      <c r="K253" s="63"/>
    </row>
    <row r="254" spans="1:11" ht="15">
      <c r="A254" s="63"/>
      <c r="B254" s="63"/>
      <c r="C254" s="63"/>
      <c r="D254" s="63"/>
      <c r="E254" s="63"/>
      <c r="F254" s="63"/>
      <c r="G254" s="63"/>
      <c r="H254" s="63"/>
      <c r="I254" s="63"/>
      <c r="J254" s="63"/>
      <c r="K254" s="63"/>
    </row>
    <row r="255" spans="1:11" ht="15">
      <c r="A255" s="63"/>
      <c r="B255" s="63"/>
      <c r="C255" s="63"/>
      <c r="D255" s="63"/>
      <c r="E255" s="63"/>
      <c r="F255" s="63"/>
      <c r="G255" s="63"/>
      <c r="H255" s="63"/>
      <c r="I255" s="63"/>
      <c r="J255" s="63"/>
      <c r="K255" s="63"/>
    </row>
    <row r="256" spans="1:11" ht="15">
      <c r="A256" s="63"/>
      <c r="B256" s="63"/>
      <c r="C256" s="63"/>
      <c r="D256" s="63"/>
      <c r="E256" s="63"/>
      <c r="F256" s="63"/>
      <c r="G256" s="63"/>
      <c r="H256" s="63"/>
      <c r="I256" s="63"/>
      <c r="J256" s="63"/>
      <c r="K256" s="63"/>
    </row>
    <row r="257" spans="1:11" ht="15">
      <c r="A257" s="63"/>
      <c r="B257" s="63"/>
      <c r="C257" s="63"/>
      <c r="D257" s="63"/>
      <c r="E257" s="63"/>
      <c r="F257" s="63"/>
      <c r="G257" s="63"/>
      <c r="H257" s="63"/>
      <c r="I257" s="63"/>
      <c r="J257" s="63"/>
      <c r="K257" s="63"/>
    </row>
    <row r="258" spans="1:11" ht="15">
      <c r="A258" s="63"/>
      <c r="B258" s="63"/>
      <c r="C258" s="63"/>
      <c r="D258" s="63"/>
      <c r="E258" s="63"/>
      <c r="F258" s="63"/>
      <c r="G258" s="63"/>
      <c r="H258" s="63"/>
      <c r="I258" s="63"/>
      <c r="J258" s="63"/>
      <c r="K258" s="63"/>
    </row>
    <row r="259" spans="1:11" ht="15">
      <c r="A259" s="63"/>
      <c r="B259" s="63"/>
      <c r="C259" s="63"/>
      <c r="D259" s="63"/>
      <c r="E259" s="63"/>
      <c r="F259" s="63"/>
      <c r="G259" s="63"/>
      <c r="H259" s="63"/>
      <c r="I259" s="63"/>
      <c r="J259" s="63"/>
      <c r="K259" s="63"/>
    </row>
    <row r="260" spans="1:11" ht="15">
      <c r="A260" s="63"/>
      <c r="B260" s="63"/>
      <c r="C260" s="63"/>
      <c r="D260" s="63"/>
      <c r="E260" s="63"/>
      <c r="F260" s="63"/>
      <c r="G260" s="63"/>
      <c r="H260" s="63"/>
      <c r="I260" s="63"/>
      <c r="J260" s="63"/>
      <c r="K260" s="63"/>
    </row>
    <row r="261" spans="1:11" ht="15">
      <c r="A261" s="63"/>
      <c r="B261" s="63"/>
      <c r="C261" s="63"/>
      <c r="D261" s="63"/>
      <c r="E261" s="63"/>
      <c r="F261" s="63"/>
      <c r="G261" s="63"/>
      <c r="H261" s="63"/>
      <c r="I261" s="63"/>
      <c r="J261" s="63"/>
      <c r="K261" s="63"/>
    </row>
    <row r="262" spans="1:11" ht="15">
      <c r="A262" s="63"/>
      <c r="B262" s="63"/>
      <c r="C262" s="63"/>
      <c r="D262" s="63"/>
      <c r="E262" s="63"/>
      <c r="F262" s="63"/>
      <c r="G262" s="63"/>
      <c r="H262" s="63"/>
      <c r="I262" s="63"/>
      <c r="J262" s="63"/>
      <c r="K262" s="63"/>
    </row>
    <row r="263" spans="1:11" ht="15">
      <c r="A263" s="63"/>
      <c r="B263" s="63"/>
      <c r="C263" s="63"/>
      <c r="D263" s="63"/>
      <c r="E263" s="63"/>
      <c r="F263" s="63"/>
      <c r="G263" s="63"/>
      <c r="H263" s="63"/>
      <c r="I263" s="63"/>
      <c r="J263" s="63"/>
      <c r="K263" s="63"/>
    </row>
    <row r="264" spans="1:11" ht="15">
      <c r="A264" s="63"/>
      <c r="B264" s="63"/>
      <c r="C264" s="63"/>
      <c r="D264" s="63"/>
      <c r="E264" s="63"/>
      <c r="F264" s="63"/>
      <c r="G264" s="63"/>
      <c r="H264" s="63"/>
      <c r="I264" s="63"/>
      <c r="J264" s="63"/>
      <c r="K264" s="63"/>
    </row>
    <row r="265" spans="1:11" ht="15">
      <c r="A265" s="63"/>
      <c r="B265" s="63"/>
      <c r="C265" s="63"/>
      <c r="D265" s="63"/>
      <c r="E265" s="63"/>
      <c r="F265" s="63"/>
      <c r="G265" s="63"/>
      <c r="H265" s="63"/>
      <c r="I265" s="63"/>
      <c r="J265" s="63"/>
      <c r="K265" s="63"/>
    </row>
    <row r="266" spans="1:11" ht="15">
      <c r="A266" s="63"/>
      <c r="B266" s="63"/>
      <c r="C266" s="63"/>
      <c r="D266" s="63"/>
      <c r="E266" s="63"/>
      <c r="F266" s="63"/>
      <c r="G266" s="63"/>
      <c r="H266" s="63"/>
      <c r="I266" s="63"/>
      <c r="J266" s="63"/>
      <c r="K266" s="63"/>
    </row>
    <row r="267" spans="1:11" ht="15">
      <c r="A267" s="63"/>
      <c r="B267" s="63"/>
      <c r="C267" s="63"/>
      <c r="D267" s="63"/>
      <c r="E267" s="63"/>
      <c r="F267" s="63"/>
      <c r="G267" s="63"/>
      <c r="H267" s="63"/>
      <c r="I267" s="63"/>
      <c r="J267" s="63"/>
      <c r="K267" s="63"/>
    </row>
    <row r="268" spans="1:11" ht="15">
      <c r="A268" s="63"/>
      <c r="B268" s="63"/>
      <c r="C268" s="63"/>
      <c r="D268" s="63"/>
      <c r="E268" s="63"/>
      <c r="F268" s="63"/>
      <c r="G268" s="63"/>
      <c r="H268" s="63"/>
      <c r="I268" s="63"/>
      <c r="J268" s="63"/>
      <c r="K268" s="63"/>
    </row>
    <row r="269" spans="1:11" ht="15">
      <c r="A269" s="63"/>
      <c r="B269" s="63"/>
      <c r="C269" s="63"/>
      <c r="D269" s="63"/>
      <c r="E269" s="63"/>
      <c r="F269" s="63"/>
      <c r="G269" s="63"/>
      <c r="H269" s="63"/>
      <c r="I269" s="63"/>
      <c r="J269" s="63"/>
      <c r="K269" s="63"/>
    </row>
    <row r="270" spans="1:11" ht="15">
      <c r="A270" s="63"/>
      <c r="B270" s="63"/>
      <c r="C270" s="63"/>
      <c r="D270" s="63"/>
      <c r="E270" s="63"/>
      <c r="F270" s="63"/>
      <c r="G270" s="63"/>
      <c r="H270" s="63"/>
      <c r="I270" s="63"/>
      <c r="J270" s="63"/>
      <c r="K270" s="63"/>
    </row>
    <row r="271" spans="1:11" ht="15">
      <c r="A271" s="63"/>
      <c r="B271" s="63"/>
      <c r="C271" s="63"/>
      <c r="D271" s="63"/>
      <c r="E271" s="63"/>
      <c r="F271" s="63"/>
      <c r="G271" s="63"/>
      <c r="H271" s="63"/>
      <c r="I271" s="63"/>
      <c r="J271" s="63"/>
      <c r="K271" s="63"/>
    </row>
    <row r="272" spans="1:11" ht="15">
      <c r="A272" s="63"/>
      <c r="B272" s="63"/>
      <c r="C272" s="63"/>
      <c r="D272" s="63"/>
      <c r="E272" s="63"/>
      <c r="F272" s="63"/>
      <c r="G272" s="63"/>
      <c r="H272" s="63"/>
      <c r="I272" s="63"/>
      <c r="J272" s="63"/>
      <c r="K272" s="63"/>
    </row>
    <row r="273" spans="1:11" ht="15">
      <c r="A273" s="63"/>
      <c r="B273" s="63"/>
      <c r="C273" s="63"/>
      <c r="D273" s="63"/>
      <c r="E273" s="63"/>
      <c r="F273" s="63"/>
      <c r="G273" s="63"/>
      <c r="H273" s="63"/>
      <c r="I273" s="63"/>
      <c r="J273" s="63"/>
      <c r="K273" s="63"/>
    </row>
    <row r="274" spans="1:11" ht="15">
      <c r="A274" s="63"/>
      <c r="B274" s="63"/>
      <c r="C274" s="63"/>
      <c r="D274" s="63"/>
      <c r="E274" s="63"/>
      <c r="F274" s="63"/>
      <c r="G274" s="63"/>
      <c r="H274" s="63"/>
      <c r="I274" s="63"/>
      <c r="J274" s="63"/>
      <c r="K274" s="63"/>
    </row>
    <row r="275" spans="1:11" ht="15">
      <c r="A275" s="63"/>
      <c r="B275" s="63"/>
      <c r="C275" s="63"/>
      <c r="D275" s="63"/>
      <c r="E275" s="63"/>
      <c r="F275" s="63"/>
      <c r="G275" s="63"/>
      <c r="H275" s="63"/>
      <c r="I275" s="63"/>
      <c r="J275" s="63"/>
      <c r="K275" s="63"/>
    </row>
    <row r="276" spans="1:11" ht="15">
      <c r="A276" s="63"/>
      <c r="B276" s="63"/>
      <c r="C276" s="63"/>
      <c r="D276" s="63"/>
      <c r="E276" s="63"/>
      <c r="F276" s="63"/>
      <c r="G276" s="63"/>
      <c r="H276" s="63"/>
      <c r="I276" s="63"/>
      <c r="J276" s="63"/>
      <c r="K276" s="63"/>
    </row>
    <row r="277" spans="1:11" ht="15">
      <c r="A277" s="63"/>
      <c r="B277" s="63"/>
      <c r="C277" s="63"/>
      <c r="D277" s="63"/>
      <c r="E277" s="63"/>
      <c r="F277" s="63"/>
      <c r="G277" s="63"/>
      <c r="H277" s="63"/>
      <c r="I277" s="63"/>
      <c r="J277" s="63"/>
      <c r="K277" s="63"/>
    </row>
    <row r="278" spans="1:11" ht="15">
      <c r="A278" s="63"/>
      <c r="B278" s="63"/>
      <c r="C278" s="63"/>
      <c r="D278" s="63"/>
      <c r="E278" s="63"/>
      <c r="F278" s="63"/>
      <c r="G278" s="63"/>
      <c r="H278" s="63"/>
      <c r="I278" s="63"/>
      <c r="J278" s="63"/>
      <c r="K278" s="63"/>
    </row>
    <row r="279" spans="1:11" ht="15">
      <c r="A279" s="63"/>
      <c r="B279" s="63"/>
      <c r="C279" s="63"/>
      <c r="D279" s="63"/>
      <c r="E279" s="63"/>
      <c r="F279" s="63"/>
      <c r="G279" s="63"/>
      <c r="H279" s="63"/>
      <c r="I279" s="63"/>
      <c r="J279" s="63"/>
      <c r="K279" s="63"/>
    </row>
    <row r="280" spans="1:11" ht="15">
      <c r="A280" s="63"/>
      <c r="B280" s="63"/>
      <c r="C280" s="63"/>
      <c r="D280" s="63"/>
      <c r="E280" s="63"/>
      <c r="F280" s="63"/>
      <c r="G280" s="63"/>
      <c r="H280" s="63"/>
      <c r="I280" s="63"/>
      <c r="J280" s="63"/>
      <c r="K280" s="63"/>
    </row>
    <row r="281" spans="1:11" ht="15">
      <c r="A281" s="63"/>
      <c r="B281" s="63"/>
      <c r="C281" s="63"/>
      <c r="D281" s="63"/>
      <c r="E281" s="63"/>
      <c r="F281" s="63"/>
      <c r="G281" s="63"/>
      <c r="H281" s="63"/>
      <c r="I281" s="63"/>
      <c r="J281" s="63"/>
      <c r="K281" s="63"/>
    </row>
    <row r="282" spans="1:11" ht="15">
      <c r="A282" s="63"/>
      <c r="B282" s="63"/>
      <c r="C282" s="63"/>
      <c r="D282" s="63"/>
      <c r="E282" s="63"/>
      <c r="F282" s="63"/>
      <c r="G282" s="63"/>
      <c r="H282" s="63"/>
      <c r="I282" s="63"/>
      <c r="J282" s="63"/>
      <c r="K282" s="63"/>
    </row>
    <row r="283" spans="1:11" ht="15">
      <c r="A283" s="63"/>
      <c r="B283" s="63"/>
      <c r="C283" s="63"/>
      <c r="D283" s="63"/>
      <c r="E283" s="63"/>
      <c r="F283" s="63"/>
      <c r="G283" s="63"/>
      <c r="H283" s="63"/>
      <c r="I283" s="63"/>
      <c r="J283" s="63"/>
      <c r="K283" s="63"/>
    </row>
    <row r="284" spans="1:11" ht="15">
      <c r="A284" s="63"/>
      <c r="B284" s="63"/>
      <c r="C284" s="63"/>
      <c r="D284" s="63"/>
      <c r="E284" s="63"/>
      <c r="F284" s="63"/>
      <c r="G284" s="63"/>
      <c r="H284" s="63"/>
      <c r="I284" s="63"/>
      <c r="J284" s="63"/>
      <c r="K284" s="63"/>
    </row>
    <row r="285" spans="1:11" ht="15">
      <c r="A285" s="63"/>
      <c r="B285" s="63"/>
      <c r="C285" s="63"/>
      <c r="D285" s="63"/>
      <c r="E285" s="63"/>
      <c r="F285" s="63"/>
      <c r="G285" s="63"/>
      <c r="H285" s="63"/>
      <c r="I285" s="63"/>
      <c r="J285" s="63"/>
      <c r="K285" s="63"/>
    </row>
    <row r="286" spans="1:11" ht="15">
      <c r="A286" s="63"/>
      <c r="B286" s="63"/>
      <c r="C286" s="63"/>
      <c r="D286" s="63"/>
      <c r="E286" s="63"/>
      <c r="F286" s="63"/>
      <c r="G286" s="63"/>
      <c r="H286" s="63"/>
      <c r="I286" s="63"/>
      <c r="J286" s="63"/>
      <c r="K286" s="63"/>
    </row>
    <row r="287" spans="1:11" ht="15">
      <c r="A287" s="63"/>
      <c r="B287" s="63"/>
      <c r="C287" s="63"/>
      <c r="D287" s="63"/>
      <c r="E287" s="63"/>
      <c r="F287" s="63"/>
      <c r="G287" s="63"/>
      <c r="H287" s="63"/>
      <c r="I287" s="63"/>
      <c r="J287" s="63"/>
      <c r="K287" s="63"/>
    </row>
    <row r="288" spans="1:11" ht="15">
      <c r="A288" s="63"/>
      <c r="B288" s="63"/>
      <c r="C288" s="63"/>
      <c r="D288" s="63"/>
      <c r="E288" s="63"/>
      <c r="F288" s="63"/>
      <c r="G288" s="63"/>
      <c r="H288" s="63"/>
      <c r="I288" s="63"/>
      <c r="J288" s="63"/>
      <c r="K288" s="63"/>
    </row>
    <row r="289" spans="1:11" ht="15">
      <c r="A289" s="63"/>
      <c r="B289" s="63"/>
      <c r="C289" s="63"/>
      <c r="D289" s="63"/>
      <c r="E289" s="63"/>
      <c r="F289" s="63"/>
      <c r="G289" s="63"/>
      <c r="H289" s="63"/>
      <c r="I289" s="63"/>
      <c r="J289" s="63"/>
      <c r="K289" s="63"/>
    </row>
    <row r="290" spans="1:11" ht="15">
      <c r="A290" s="63"/>
      <c r="B290" s="63"/>
      <c r="C290" s="63"/>
      <c r="D290" s="63"/>
      <c r="E290" s="63"/>
      <c r="F290" s="63"/>
      <c r="G290" s="63"/>
      <c r="H290" s="63"/>
      <c r="I290" s="63"/>
      <c r="J290" s="63"/>
      <c r="K290" s="63"/>
    </row>
  </sheetData>
  <sheetProtection sheet="1" objects="1" scenarios="1" selectLockedCells="1" selectUnlockedCells="1"/>
  <mergeCells count="184">
    <mergeCell ref="AN11:AN21"/>
    <mergeCell ref="AM12:AM21"/>
    <mergeCell ref="AH23:AH28"/>
    <mergeCell ref="AI23:AI28"/>
    <mergeCell ref="AJ23:AJ28"/>
    <mergeCell ref="AF22:AG22"/>
    <mergeCell ref="AG11:AG21"/>
    <mergeCell ref="AH11:AH21"/>
    <mergeCell ref="AI11:AI21"/>
    <mergeCell ref="AJ11:AJ21"/>
    <mergeCell ref="AW3:AW4"/>
    <mergeCell ref="I25:J25"/>
    <mergeCell ref="AL23:AL28"/>
    <mergeCell ref="AM23:AM28"/>
    <mergeCell ref="AD23:AE28"/>
    <mergeCell ref="AF23:AG28"/>
    <mergeCell ref="AO9:AO10"/>
    <mergeCell ref="AO11:AO21"/>
    <mergeCell ref="AB24:AB26"/>
    <mergeCell ref="AN9:AN10"/>
    <mergeCell ref="A26:B26"/>
    <mergeCell ref="C26:D26"/>
    <mergeCell ref="AW27:AW28"/>
    <mergeCell ref="A28:B28"/>
    <mergeCell ref="C28:D28"/>
    <mergeCell ref="AK23:AK28"/>
    <mergeCell ref="E28:F28"/>
    <mergeCell ref="G28:H28"/>
    <mergeCell ref="I28:J28"/>
    <mergeCell ref="A27:B27"/>
    <mergeCell ref="E26:F26"/>
    <mergeCell ref="G26:H26"/>
    <mergeCell ref="I26:J26"/>
    <mergeCell ref="I24:J24"/>
    <mergeCell ref="X23:X28"/>
    <mergeCell ref="Z23:Z28"/>
    <mergeCell ref="E27:F27"/>
    <mergeCell ref="G27:H27"/>
    <mergeCell ref="I27:J27"/>
    <mergeCell ref="W23:W28"/>
    <mergeCell ref="AD29:AD33"/>
    <mergeCell ref="AI29:AI33"/>
    <mergeCell ref="AQ27:AT28"/>
    <mergeCell ref="AB27:AB28"/>
    <mergeCell ref="AC27:AC28"/>
    <mergeCell ref="AP34:AU35"/>
    <mergeCell ref="AP29:AP30"/>
    <mergeCell ref="AQ29:AT29"/>
    <mergeCell ref="AU29:AU30"/>
    <mergeCell ref="AQ30:AT31"/>
    <mergeCell ref="AP31:AP32"/>
    <mergeCell ref="AU31:AU32"/>
    <mergeCell ref="AU3:AU28"/>
    <mergeCell ref="AC24:AC26"/>
    <mergeCell ref="Y22:Z22"/>
    <mergeCell ref="AD22:AE22"/>
    <mergeCell ref="AB12:AB16"/>
    <mergeCell ref="AK11:AK21"/>
    <mergeCell ref="AL9:AL10"/>
    <mergeCell ref="AM9:AM10"/>
    <mergeCell ref="A25:B25"/>
    <mergeCell ref="C25:D25"/>
    <mergeCell ref="E25:F25"/>
    <mergeCell ref="G25:H25"/>
    <mergeCell ref="V23:V28"/>
    <mergeCell ref="A24:B24"/>
    <mergeCell ref="C24:D24"/>
    <mergeCell ref="E24:F24"/>
    <mergeCell ref="G24:H24"/>
    <mergeCell ref="I23:J23"/>
    <mergeCell ref="A22:D22"/>
    <mergeCell ref="E22:F22"/>
    <mergeCell ref="G22:H22"/>
    <mergeCell ref="I22:J22"/>
    <mergeCell ref="C27:D27"/>
    <mergeCell ref="A20:D20"/>
    <mergeCell ref="A23:B23"/>
    <mergeCell ref="C23:D23"/>
    <mergeCell ref="E23:F23"/>
    <mergeCell ref="G23:H23"/>
    <mergeCell ref="A18:D18"/>
    <mergeCell ref="E18:F18"/>
    <mergeCell ref="G18:H18"/>
    <mergeCell ref="I18:J18"/>
    <mergeCell ref="A19:D19"/>
    <mergeCell ref="E19:F19"/>
    <mergeCell ref="G19:H19"/>
    <mergeCell ref="I19:J19"/>
    <mergeCell ref="A12:D12"/>
    <mergeCell ref="E12:F12"/>
    <mergeCell ref="G12:H12"/>
    <mergeCell ref="I12:J12"/>
    <mergeCell ref="E20:F20"/>
    <mergeCell ref="G20:H20"/>
    <mergeCell ref="I20:J20"/>
    <mergeCell ref="G17:H17"/>
    <mergeCell ref="I17:J17"/>
    <mergeCell ref="I15:J15"/>
    <mergeCell ref="A16:D16"/>
    <mergeCell ref="G15:H15"/>
    <mergeCell ref="A17:D17"/>
    <mergeCell ref="E17:F17"/>
    <mergeCell ref="G14:H14"/>
    <mergeCell ref="I14:J14"/>
    <mergeCell ref="E16:F16"/>
    <mergeCell ref="G16:H16"/>
    <mergeCell ref="I16:J16"/>
    <mergeCell ref="X11:X21"/>
    <mergeCell ref="Z11:Z21"/>
    <mergeCell ref="AL11:AL21"/>
    <mergeCell ref="V17:V21"/>
    <mergeCell ref="AI9:AI10"/>
    <mergeCell ref="AF11:AF21"/>
    <mergeCell ref="AH9:AH10"/>
    <mergeCell ref="AE9:AE10"/>
    <mergeCell ref="AK9:AK10"/>
    <mergeCell ref="AF9:AF10"/>
    <mergeCell ref="G11:H11"/>
    <mergeCell ref="I11:J11"/>
    <mergeCell ref="A13:D13"/>
    <mergeCell ref="E13:F13"/>
    <mergeCell ref="G13:H13"/>
    <mergeCell ref="W11:W21"/>
    <mergeCell ref="A21:D21"/>
    <mergeCell ref="E21:F21"/>
    <mergeCell ref="G21:H21"/>
    <mergeCell ref="I21:J21"/>
    <mergeCell ref="I13:J13"/>
    <mergeCell ref="A14:D14"/>
    <mergeCell ref="E14:F14"/>
    <mergeCell ref="AG9:AG10"/>
    <mergeCell ref="AD9:AD10"/>
    <mergeCell ref="V14:V15"/>
    <mergeCell ref="A15:D15"/>
    <mergeCell ref="E15:F15"/>
    <mergeCell ref="A11:D11"/>
    <mergeCell ref="E11:F11"/>
    <mergeCell ref="T6:T10"/>
    <mergeCell ref="P9:P10"/>
    <mergeCell ref="R9:R10"/>
    <mergeCell ref="Y6:Y10"/>
    <mergeCell ref="H6:H7"/>
    <mergeCell ref="O9:O10"/>
    <mergeCell ref="I10:J10"/>
    <mergeCell ref="Z6:Z10"/>
    <mergeCell ref="V11:V12"/>
    <mergeCell ref="AA6:AA10"/>
    <mergeCell ref="AD11:AD21"/>
    <mergeCell ref="AE11:AE21"/>
    <mergeCell ref="AB19:AB22"/>
    <mergeCell ref="AC19:AC22"/>
    <mergeCell ref="AB6:AB9"/>
    <mergeCell ref="AC6:AC9"/>
    <mergeCell ref="AD6:AM8"/>
    <mergeCell ref="AJ9:AJ10"/>
    <mergeCell ref="I6:J7"/>
    <mergeCell ref="A8:B8"/>
    <mergeCell ref="I8:J8"/>
    <mergeCell ref="A9:F9"/>
    <mergeCell ref="G9:J9"/>
    <mergeCell ref="L9:L10"/>
    <mergeCell ref="A10:D10"/>
    <mergeCell ref="E10:F10"/>
    <mergeCell ref="G10:H10"/>
    <mergeCell ref="A2:J2"/>
    <mergeCell ref="AQ2:AT2"/>
    <mergeCell ref="A3:B3"/>
    <mergeCell ref="E3:J3"/>
    <mergeCell ref="AP3:AP28"/>
    <mergeCell ref="AQ3:AT4"/>
    <mergeCell ref="E6:E7"/>
    <mergeCell ref="F6:G6"/>
    <mergeCell ref="U6:V10"/>
    <mergeCell ref="W6:X10"/>
    <mergeCell ref="AX3:AX28"/>
    <mergeCell ref="A4:B4"/>
    <mergeCell ref="E4:J4"/>
    <mergeCell ref="A5:B5"/>
    <mergeCell ref="C5:J5"/>
    <mergeCell ref="A6:B7"/>
    <mergeCell ref="C6:C7"/>
    <mergeCell ref="D6:D7"/>
    <mergeCell ref="M9:M10"/>
    <mergeCell ref="N9:N10"/>
  </mergeCells>
  <conditionalFormatting sqref="AQ7:AT8 AQ19:AT20 AQ23:AT24">
    <cfRule type="expression" priority="13" dxfId="5">
      <formula>$H$8=5</formula>
    </cfRule>
  </conditionalFormatting>
  <conditionalFormatting sqref="AQ11:AT12">
    <cfRule type="expression" priority="11" dxfId="5">
      <formula>$H$8=5</formula>
    </cfRule>
    <cfRule type="expression" priority="12" dxfId="10">
      <formula>$H$8=5</formula>
    </cfRule>
  </conditionalFormatting>
  <conditionalFormatting sqref="AQ15:AT16">
    <cfRule type="expression" priority="6" dxfId="5">
      <formula>$H$8=1</formula>
    </cfRule>
    <cfRule type="expression" priority="10" dxfId="5">
      <formula>$H$8=5</formula>
    </cfRule>
  </conditionalFormatting>
  <conditionalFormatting sqref="AQ8:AT9 AQ13:AT14 AQ18:AT19 AQ22:AT23">
    <cfRule type="expression" priority="9" dxfId="5">
      <formula>$H$8=4</formula>
    </cfRule>
  </conditionalFormatting>
  <conditionalFormatting sqref="AQ9:AT10 AQ15:AT16 AQ21:AT22">
    <cfRule type="expression" priority="8" dxfId="5">
      <formula>$H$8=3</formula>
    </cfRule>
  </conditionalFormatting>
  <conditionalFormatting sqref="AQ11:AT12 AQ19:AT20">
    <cfRule type="expression" priority="7" dxfId="5">
      <formula>$H$8=2</formula>
    </cfRule>
  </conditionalFormatting>
  <conditionalFormatting sqref="AQ17:AT17 AQ15:AT15">
    <cfRule type="expression" priority="5" dxfId="130">
      <formula>$H$8=1</formula>
    </cfRule>
  </conditionalFormatting>
  <conditionalFormatting sqref="AQ11:AT11 AQ13:AT13 AQ19:AT19 AQ21:AT21">
    <cfRule type="expression" priority="4" dxfId="130">
      <formula>$H$8=2</formula>
    </cfRule>
  </conditionalFormatting>
  <conditionalFormatting sqref="AQ9:AT9 AQ11:AT11 AQ15:AT15 AQ17:AT17 AQ21:AT21 AQ23:AT23">
    <cfRule type="expression" priority="3" dxfId="130">
      <formula>$H$8=3</formula>
    </cfRule>
  </conditionalFormatting>
  <conditionalFormatting sqref="AQ8:AT8 AQ10:AT10 AQ13:AT13 AQ15:AT15 AQ18:AT18 AQ20:AT20 AQ22:AT22 AQ24:AT24">
    <cfRule type="expression" priority="2" dxfId="130">
      <formula>$H$8=4</formula>
    </cfRule>
  </conditionalFormatting>
  <conditionalFormatting sqref="AQ7:AT7 AQ9:AT9 AQ11:AT11 AQ13:AT13 AQ15:AT15 AQ17:AT17 AQ19:AT19 AQ21:AT21 AQ23:AT23 AQ25:AT25">
    <cfRule type="expression" priority="1" dxfId="0">
      <formula>$H$8=5</formula>
    </cfRule>
  </conditionalFormatting>
  <dataValidations count="11">
    <dataValidation allowBlank="1" showInputMessage="1" showErrorMessage="1" prompt="Выбирите цвет материала" sqref="C5"/>
    <dataValidation allowBlank="1" showInputMessage="1" showErrorMessage="1" prompt="Выбирите материал наполнения" sqref="I8"/>
    <dataValidation type="whole" showInputMessage="1" showErrorMessage="1" prompt="Добустимые значения:     0, 1, 2, 3, 4, 5." errorTitle="Не допостимое значение" error="Введенное значение не соответствует диапазону: 0, 1, 2, 3, 4, 5." sqref="H8">
      <formula1>0</formula1>
      <formula2>5</formula2>
    </dataValidation>
    <dataValidation allowBlank="1" showInputMessage="1" showErrorMessage="1" promptTitle="Внимание ! ! !" prompt="Номер заказа заполняется при оформлении заказа в магазине." sqref="C3"/>
    <dataValidation allowBlank="1" showInputMessage="1" showErrorMessage="1" prompt="Укажите ваши Ф.И.О. в именительном падеже" sqref="E3"/>
    <dataValidation allowBlank="1" showInputMessage="1" showErrorMessage="1" prompt="Укажите ваш контактный телефон" sqref="E4:K4"/>
    <dataValidation errorStyle="information" type="whole" allowBlank="1" showInputMessage="1" showErrorMessage="1" prompt="ШИРИНА&#10;Минимальное значение: 296&#10;Максимальное значение: 2800" error="Минимальное значение: 296&#10;Максимальное значение: 2800&#10;&#10;Фасады, без наполнения,чей размер менее 296 мм расчитываются ниже! ! !&#10;Фасады размер которых превышает 2800 мм НЕ  ИЗГОТАВЛИВАЕМ ! ! !" sqref="D8">
      <formula1>296</formula1>
      <formula2>2800</formula2>
    </dataValidation>
    <dataValidation errorStyle="information" type="whole" allowBlank="1" showInputMessage="1" showErrorMessage="1" prompt="ДЛИНА&#10;Минимальное значение: 296&#10;Максимальное значение: 2800" errorTitle="Внимание ! ! !" error="Минимальное значение: 296&#10;Максимальное значение: 2800&#10;&#10;Фасады, без наполнения,чей размер менее 296 мм расчитываются ниже! ! !&#10;Фасады размер которых превышает 2800 мм НЕ  ИЗГОТАВЛИВАЕМ ! ! !" sqref="C8">
      <formula1>296</formula1>
      <formula2>2800</formula2>
    </dataValidation>
    <dataValidation allowBlank="1" showInputMessage="1" showErrorMessage="1" prompt="Количество фасадов" sqref="E8"/>
    <dataValidation allowBlank="1" showInputMessage="1" showErrorMessage="1" prompt="Количество петель по длине:&#10;По умолчанию - 100 мм от крайней верхней и нижней точки фасада&#10;НО НЕ МЕНЕЕ 100 мм от крайний верхней и нижний точки фасада ! ! !" sqref="F8"/>
    <dataValidation allowBlank="1" showInputMessage="1" showErrorMessage="1" prompt="Количество петель по ширине:&#10;По умолчанию - 100 мм от крайней верхней и нижней точки фасада&#10;НО НЕ МЕНЕЕ 100 мм от крайний верхней и нижний точки фасада ! ! !" sqref="G8"/>
  </dataValidation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/>
  <dimension ref="A1:N16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19.421875" style="0" customWidth="1"/>
    <col min="2" max="2" width="20.140625" style="0" customWidth="1"/>
    <col min="13" max="13" width="18.8515625" style="0" customWidth="1"/>
    <col min="14" max="14" width="19.7109375" style="0" customWidth="1"/>
  </cols>
  <sheetData>
    <row r="1" spans="1:7" ht="15">
      <c r="A1" s="323" t="s">
        <v>167</v>
      </c>
      <c r="B1" s="323"/>
      <c r="C1" s="323"/>
      <c r="D1" s="323"/>
      <c r="E1" s="323"/>
      <c r="F1" s="323"/>
      <c r="G1" s="323"/>
    </row>
    <row r="2" spans="1:11" ht="15">
      <c r="A2" s="87"/>
      <c r="B2" s="87">
        <v>1</v>
      </c>
      <c r="C2" s="87">
        <v>2</v>
      </c>
      <c r="D2" s="87">
        <v>3</v>
      </c>
      <c r="E2" s="87">
        <v>4</v>
      </c>
      <c r="F2" s="87">
        <v>5</v>
      </c>
      <c r="G2" s="87">
        <v>6</v>
      </c>
      <c r="H2" s="87">
        <v>7</v>
      </c>
      <c r="I2" s="87">
        <v>8</v>
      </c>
      <c r="J2" s="87">
        <v>9</v>
      </c>
      <c r="K2" s="87">
        <v>10</v>
      </c>
    </row>
    <row r="3" spans="1:14" ht="15">
      <c r="A3" s="87" t="s">
        <v>168</v>
      </c>
      <c r="B3" s="87">
        <f>'№ 1'!$X$11</f>
        <v>0</v>
      </c>
      <c r="C3" s="87">
        <f>'№ 2'!$X$11</f>
        <v>0</v>
      </c>
      <c r="D3" s="87">
        <f>'№ 3'!$X$11</f>
        <v>0</v>
      </c>
      <c r="E3" s="87">
        <f>'№ 4'!$X$11</f>
        <v>0</v>
      </c>
      <c r="F3" s="87">
        <f>'№ 5'!$X$11</f>
        <v>0</v>
      </c>
      <c r="G3" s="87">
        <f>'№ 6'!$X$11</f>
        <v>0</v>
      </c>
      <c r="H3" s="87">
        <f>'№ 7'!$X$11</f>
        <v>0</v>
      </c>
      <c r="I3" s="87">
        <f>'№ 8'!$X$11</f>
        <v>0</v>
      </c>
      <c r="J3" s="87">
        <f>'№ 9'!$X$11</f>
        <v>0</v>
      </c>
      <c r="K3" s="87">
        <f>'№ 10'!$X$11</f>
        <v>0</v>
      </c>
      <c r="L3">
        <f>SUM(B3:K3,'БЛАНК ЗАКАЗА'!L31:L33)</f>
        <v>0</v>
      </c>
      <c r="M3">
        <v>650</v>
      </c>
      <c r="N3">
        <f>L3*M3</f>
        <v>0</v>
      </c>
    </row>
    <row r="4" spans="1:14" ht="15">
      <c r="A4" s="87" t="s">
        <v>169</v>
      </c>
      <c r="B4" s="87">
        <f>IF('№ 1'!$W$23="ДСП 8 мм",'№ 1'!$X$23,0)</f>
        <v>0</v>
      </c>
      <c r="C4" s="87">
        <f>IF('№ 2'!$W$23="ДСП 8 мм",'№ 2'!$X$23,0)</f>
        <v>0</v>
      </c>
      <c r="D4" s="87">
        <f>IF('№ 3'!$W$23="ДСП 8 мм",'№ 3'!$X$23,0)</f>
        <v>0</v>
      </c>
      <c r="E4" s="87">
        <f>IF('№ 4'!$W$23="ДСП 8 мм",'№ 4'!$X$23,0)</f>
        <v>0</v>
      </c>
      <c r="F4" s="87">
        <f>IF('№ 5'!$W$23="ДСП 8 мм",'№ 5'!$X$23,0)</f>
        <v>0</v>
      </c>
      <c r="G4" s="87">
        <f>IF('№ 6'!$W$23="ДСП 8 мм",'№ 6'!$X$23,0)</f>
        <v>0</v>
      </c>
      <c r="H4" s="87">
        <f>IF('№ 7'!$W$23="ДСП 8 мм",'№ 7'!$X$23,0)</f>
        <v>0</v>
      </c>
      <c r="I4" s="87">
        <f>IF('№ 8'!$W$23="ДСП 8 мм",'№ 8'!$X$23,0)</f>
        <v>0</v>
      </c>
      <c r="J4" s="87">
        <f>IF('№ 9'!$W$23="ДСП 8 мм",'№ 9'!$X$23,0)</f>
        <v>0</v>
      </c>
      <c r="K4" s="87">
        <f>IF('№ 10'!$W$23="ДСП 8 мм",'№ 10'!$X$23,0)</f>
        <v>0</v>
      </c>
      <c r="L4">
        <f aca="true" t="shared" si="0" ref="L4:L15">SUM(B4:K4)</f>
        <v>0</v>
      </c>
      <c r="M4">
        <v>600</v>
      </c>
      <c r="N4">
        <f aca="true" t="shared" si="1" ref="N4:N15">L4*M4</f>
        <v>0</v>
      </c>
    </row>
    <row r="5" spans="1:14" ht="15">
      <c r="A5" s="87" t="s">
        <v>170</v>
      </c>
      <c r="B5" s="87">
        <f>'№ 1'!$AA$23</f>
        <v>0</v>
      </c>
      <c r="C5" s="87">
        <f>'№ 2'!$AA$23</f>
        <v>0</v>
      </c>
      <c r="D5" s="87">
        <f>'№ 3'!$AA$23</f>
        <v>0</v>
      </c>
      <c r="E5" s="87">
        <f>'№ 4'!$AA$23</f>
        <v>0</v>
      </c>
      <c r="F5" s="87">
        <f>'№ 5'!$AA$23</f>
        <v>0</v>
      </c>
      <c r="G5" s="87">
        <f>'№ 6'!$AA$23</f>
        <v>0</v>
      </c>
      <c r="H5" s="87">
        <f>'№ 7'!$AA$23</f>
        <v>0</v>
      </c>
      <c r="I5" s="87">
        <f>'№ 8'!$AA$23</f>
        <v>0</v>
      </c>
      <c r="J5" s="87">
        <f>'№ 9'!$AA$23</f>
        <v>0</v>
      </c>
      <c r="K5" s="87">
        <f>'№ 10'!$AA$23</f>
        <v>0</v>
      </c>
      <c r="L5">
        <f>SUM(ROUNDUP(SUM(B5:K5),0),'БЛАНК ЗАКАЗА'!O31)</f>
        <v>0</v>
      </c>
      <c r="M5">
        <v>27</v>
      </c>
      <c r="N5">
        <f t="shared" si="1"/>
        <v>0</v>
      </c>
    </row>
    <row r="6" spans="1:14" ht="15">
      <c r="A6" s="87" t="s">
        <v>171</v>
      </c>
      <c r="B6" s="87">
        <f>'№ 1'!$AA$25</f>
        <v>0</v>
      </c>
      <c r="C6" s="87">
        <f>'№ 2'!$AA$25</f>
        <v>0</v>
      </c>
      <c r="D6" s="87">
        <f>'№ 3'!$AA$25</f>
        <v>0</v>
      </c>
      <c r="E6" s="87">
        <f>'№ 4'!$AA$25</f>
        <v>0</v>
      </c>
      <c r="F6" s="87">
        <f>'№ 5'!$AA$25</f>
        <v>0</v>
      </c>
      <c r="G6" s="87">
        <f>'№ 6'!$AA$25</f>
        <v>0</v>
      </c>
      <c r="H6" s="87">
        <f>'№ 7'!$AA$25</f>
        <v>0</v>
      </c>
      <c r="I6" s="87">
        <f>'№ 8'!$AA$25</f>
        <v>0</v>
      </c>
      <c r="J6" s="87">
        <f>'№ 9'!$AA$25</f>
        <v>0</v>
      </c>
      <c r="K6" s="87">
        <f>'№ 10'!$AA$25</f>
        <v>0</v>
      </c>
      <c r="L6">
        <f>ROUNDUP(SUM(B6:K6,'БЛАНК ЗАКАЗА'!V31),0)</f>
        <v>0</v>
      </c>
      <c r="M6">
        <v>27</v>
      </c>
      <c r="N6">
        <f t="shared" si="1"/>
        <v>0</v>
      </c>
    </row>
    <row r="7" spans="1:14" ht="15">
      <c r="A7" s="87" t="s">
        <v>172</v>
      </c>
      <c r="B7" s="87">
        <f>'№ 1'!$AB$10</f>
        <v>0</v>
      </c>
      <c r="C7" s="87">
        <f>'№ 2'!$AB$10</f>
        <v>0</v>
      </c>
      <c r="D7" s="87">
        <f>'№ 3'!$AB$10</f>
        <v>0</v>
      </c>
      <c r="E7" s="87">
        <f>'№ 4'!$AB$10</f>
        <v>0</v>
      </c>
      <c r="F7" s="87">
        <f>'№ 5'!$AB$10</f>
        <v>0</v>
      </c>
      <c r="G7" s="87">
        <f>'№ 6'!$AB$10</f>
        <v>0</v>
      </c>
      <c r="H7" s="87">
        <f>'№ 7'!$AB$10</f>
        <v>0</v>
      </c>
      <c r="I7" s="87">
        <f>'№ 8'!$AB$10</f>
        <v>0</v>
      </c>
      <c r="J7" s="87">
        <f>'№ 9'!$AB$10</f>
        <v>0</v>
      </c>
      <c r="K7" s="87">
        <f>'№ 10'!$AB$10</f>
        <v>0</v>
      </c>
      <c r="L7">
        <f t="shared" si="0"/>
        <v>0</v>
      </c>
      <c r="M7">
        <v>5</v>
      </c>
      <c r="N7">
        <f t="shared" si="1"/>
        <v>0</v>
      </c>
    </row>
    <row r="8" spans="1:14" ht="15">
      <c r="A8" s="87" t="s">
        <v>173</v>
      </c>
      <c r="B8" s="87">
        <f>IF('№ 1'!$W$23="Решетка 8 мм",('№ 1'!$AI$11+'№ 1'!$AO$11)/84,'№ 1'!$AI$11/84)</f>
        <v>0</v>
      </c>
      <c r="C8" s="87">
        <f>IF('№ 2'!$W$23="Решетка 8 мм",('№ 2'!$AI$11+'№ 2'!$AO$11)/84,'№ 2'!$AI$11/84)</f>
        <v>0</v>
      </c>
      <c r="D8" s="87">
        <f>IF('№ 3'!$W$23="Решетка 8 мм",('№ 3'!$AI$11+'№ 3'!$AO$11)/84,'№ 3'!$AI$11/84)</f>
        <v>0</v>
      </c>
      <c r="E8" s="87">
        <f>IF('№ 4'!$W$23="Решетка 8 мм",('№ 4'!$AI$11+'№ 4'!$AO$11)/84,'№ 4'!$AI$11/84)</f>
        <v>0</v>
      </c>
      <c r="F8" s="87">
        <f>IF('№ 5'!$W$23="Решетка 8 мм",('№ 5'!$AI$11+'№ 5'!$AO$11)/84,'№ 5'!$AI$11/84)</f>
        <v>0</v>
      </c>
      <c r="G8" s="87">
        <f>IF('№ 6'!$W$23="Решетка 8 мм",('№ 6'!$AI$11+'№ 6'!$AO$11)/84,'№ 6'!$AI$11/84)</f>
        <v>0</v>
      </c>
      <c r="H8" s="87">
        <f>IF('№ 7'!$W$23="Решетка 8 мм",('№ 7'!$AI$11+'№ 7'!$AO$11)/84,'№ 7'!$AI$11/84)</f>
        <v>0</v>
      </c>
      <c r="I8" s="87">
        <f>IF('№ 8'!$W$23="Решетка 8 мм",('№ 8'!$AI$11+'№ 8'!$AO$11)/84,'№ 8'!$AI$11/84)</f>
        <v>0</v>
      </c>
      <c r="J8" s="87">
        <f>IF('№ 9'!$W$23="Решетка 8 мм",('№ 9'!$AI$11+'№ 9'!$AO$11)/84,'№ 9'!$AI$11/84)</f>
        <v>0</v>
      </c>
      <c r="K8" s="87">
        <f>IF('№ 10'!$W$23="Решетка 8 мм",('№ 10'!$AI$11+'№ 10'!$AO$11)/84,'№ 10'!$AI$11/84)</f>
        <v>0</v>
      </c>
      <c r="L8">
        <f>SUM(B8:K8,'БЛАНК ЗАКАЗА'!L31:L33)</f>
        <v>0</v>
      </c>
      <c r="M8">
        <v>84</v>
      </c>
      <c r="N8">
        <f t="shared" si="1"/>
        <v>0</v>
      </c>
    </row>
    <row r="9" spans="1:14" ht="15">
      <c r="A9" s="87" t="s">
        <v>174</v>
      </c>
      <c r="B9" s="87">
        <f>'№ 1'!$AA$27</f>
        <v>0</v>
      </c>
      <c r="C9" s="87">
        <f>'№ 2'!$AA$27</f>
        <v>0</v>
      </c>
      <c r="D9" s="87">
        <f>'№ 3'!$AA$27</f>
        <v>0</v>
      </c>
      <c r="E9" s="87">
        <f>'№ 4'!$AA$27</f>
        <v>0</v>
      </c>
      <c r="F9" s="87">
        <f>'№ 5'!$AA$27</f>
        <v>0</v>
      </c>
      <c r="G9" s="87">
        <f>'№ 6'!$AA$27</f>
        <v>0</v>
      </c>
      <c r="H9" s="87">
        <f>'№ 7'!$AA$27</f>
        <v>0</v>
      </c>
      <c r="I9" s="87">
        <f>'№ 8'!$AA$27</f>
        <v>0</v>
      </c>
      <c r="J9" s="87">
        <f>'№ 9'!$AA$27</f>
        <v>0</v>
      </c>
      <c r="K9" s="87">
        <f>'№ 10'!$AA$27</f>
        <v>0</v>
      </c>
      <c r="L9">
        <f>ROUNDUP(SUM(B9:K9,'БЛАНК ЗАКАЗА'!N31:N33),0)</f>
        <v>0</v>
      </c>
      <c r="M9">
        <v>21</v>
      </c>
      <c r="N9">
        <f t="shared" si="1"/>
        <v>0</v>
      </c>
    </row>
    <row r="10" spans="1:14" ht="15">
      <c r="A10" s="87" t="s">
        <v>175</v>
      </c>
      <c r="B10" s="87">
        <f>'№ 1'!$AJ$11/128</f>
        <v>0</v>
      </c>
      <c r="C10" s="87">
        <f>'№ 2'!$AJ$11/128</f>
        <v>0</v>
      </c>
      <c r="D10" s="87">
        <f>'№ 3'!$AJ$11/128</f>
        <v>0</v>
      </c>
      <c r="E10" s="87">
        <f>'№ 4'!$AJ$11/128</f>
        <v>0</v>
      </c>
      <c r="F10" s="87">
        <f>'№ 5'!$AJ$11/128</f>
        <v>0</v>
      </c>
      <c r="G10" s="87">
        <f>'№ 6'!$AJ$11/128</f>
        <v>0</v>
      </c>
      <c r="H10" s="87">
        <f>'№ 7'!$AJ$11/128</f>
        <v>0</v>
      </c>
      <c r="I10" s="87">
        <f>'№ 8'!$AJ$11/128</f>
        <v>0</v>
      </c>
      <c r="J10" s="87">
        <f>'№ 9'!$AJ$11/128</f>
        <v>0</v>
      </c>
      <c r="K10" s="87">
        <f>'№ 10'!$AJ$11/128</f>
        <v>0</v>
      </c>
      <c r="L10">
        <f t="shared" si="0"/>
        <v>0</v>
      </c>
      <c r="M10">
        <v>128</v>
      </c>
      <c r="N10">
        <f t="shared" si="1"/>
        <v>0</v>
      </c>
    </row>
    <row r="11" spans="1:14" ht="15">
      <c r="A11" s="87" t="s">
        <v>32</v>
      </c>
      <c r="B11" s="87">
        <f>'№ 1'!$AK$11/200</f>
        <v>0</v>
      </c>
      <c r="C11" s="87">
        <f>'№ 2'!$AK$11/200</f>
        <v>0</v>
      </c>
      <c r="D11" s="87">
        <f>'№ 3'!$AK$11/200</f>
        <v>0</v>
      </c>
      <c r="E11" s="87">
        <f>'№ 4'!$AK$11/200</f>
        <v>0</v>
      </c>
      <c r="F11" s="87">
        <f>'№ 5'!$AK$11/200</f>
        <v>0</v>
      </c>
      <c r="G11" s="87">
        <f>'№ 6'!$AK$11/200</f>
        <v>0</v>
      </c>
      <c r="H11" s="87">
        <f>'№ 7'!$AK$11/200</f>
        <v>0</v>
      </c>
      <c r="I11" s="87">
        <f>'№ 8'!$AK$11/200</f>
        <v>0</v>
      </c>
      <c r="J11" s="87">
        <f>'№ 9'!$AK$11/200</f>
        <v>0</v>
      </c>
      <c r="K11" s="87">
        <f>'№ 10'!$AK$11/200</f>
        <v>0</v>
      </c>
      <c r="L11">
        <f t="shared" si="0"/>
        <v>0</v>
      </c>
      <c r="M11">
        <v>200</v>
      </c>
      <c r="N11">
        <f t="shared" si="1"/>
        <v>0</v>
      </c>
    </row>
    <row r="12" spans="1:14" ht="15">
      <c r="A12" s="87" t="s">
        <v>176</v>
      </c>
      <c r="B12" s="87">
        <f>'№ 1'!$AL$11/21</f>
        <v>0</v>
      </c>
      <c r="C12" s="87">
        <f>'№ 2'!$AL$11/21</f>
        <v>0</v>
      </c>
      <c r="D12" s="87">
        <f>'№ 3'!$AL$11/21</f>
        <v>0</v>
      </c>
      <c r="E12" s="87">
        <f>'№ 4'!$AL$11/21</f>
        <v>0</v>
      </c>
      <c r="F12" s="87">
        <f>'№ 5'!$AL$11/21</f>
        <v>0</v>
      </c>
      <c r="G12" s="87">
        <f>'№ 6'!$AL$11/21</f>
        <v>0</v>
      </c>
      <c r="H12" s="87">
        <f>'№ 7'!$AL$11/21</f>
        <v>0</v>
      </c>
      <c r="I12" s="87">
        <f>'№ 8'!$AL$11/21</f>
        <v>0</v>
      </c>
      <c r="J12" s="87">
        <f>'№ 9'!$AL$11/21</f>
        <v>0</v>
      </c>
      <c r="K12" s="87">
        <f>'№ 10'!$AL$11/21</f>
        <v>0</v>
      </c>
      <c r="L12">
        <f t="shared" si="0"/>
        <v>0</v>
      </c>
      <c r="M12">
        <v>21</v>
      </c>
      <c r="N12">
        <f t="shared" si="1"/>
        <v>0</v>
      </c>
    </row>
    <row r="13" spans="1:14" ht="15">
      <c r="A13" s="87" t="s">
        <v>178</v>
      </c>
      <c r="B13" s="87">
        <f>IF('№ 1'!$W$23="Стекло 4 мм",'№ 1'!$X$23,0)</f>
        <v>0</v>
      </c>
      <c r="C13" s="87">
        <f>IF('№ 2'!$W$23="Стекло 4 мм",'№ 2'!$X$23,0)</f>
        <v>0</v>
      </c>
      <c r="D13" s="87">
        <f>IF('№ 3'!$W$23="Стекло 4 мм",'№ 3'!$X$23,0)</f>
        <v>0</v>
      </c>
      <c r="E13" s="87">
        <f>IF('№ 4'!$W$23="Стекло 4 мм",'№ 4'!$X$23,0)</f>
        <v>0</v>
      </c>
      <c r="F13" s="87">
        <f>IF('№ 5'!$W$23="Стекло 4 мм",'№ 5'!$X$23,0)</f>
        <v>0</v>
      </c>
      <c r="G13" s="87">
        <f>IF('№ 6'!$W$23="Стекло 4 мм",'№ 6'!$X$23,0)</f>
        <v>0</v>
      </c>
      <c r="H13" s="87">
        <f>IF('№ 7'!$W$23="Стекло 4 мм",'№ 7'!$X$23,0)</f>
        <v>0</v>
      </c>
      <c r="I13" s="87">
        <f>IF('№ 8'!$W$23="Стекло 4 мм",'№ 8'!$X$23,0)</f>
        <v>0</v>
      </c>
      <c r="J13" s="87">
        <f>IF('№ 9'!$W$23="Стекло 4 мм",'№ 9'!$X$23,0)</f>
        <v>0</v>
      </c>
      <c r="K13" s="87">
        <f>IF('№ 10'!$W$23="Стекло 4 мм",'№ 10'!$X$23,0)</f>
        <v>0</v>
      </c>
      <c r="L13">
        <f t="shared" si="0"/>
        <v>0</v>
      </c>
      <c r="M13">
        <v>1320</v>
      </c>
      <c r="N13">
        <f t="shared" si="1"/>
        <v>0</v>
      </c>
    </row>
    <row r="14" spans="1:14" ht="15">
      <c r="A14" s="87" t="s">
        <v>179</v>
      </c>
      <c r="B14" s="87">
        <f>IF('№ 1'!$W$23="Стекло темное 4 мм",'№ 1'!$X$23,0)</f>
        <v>0</v>
      </c>
      <c r="C14" s="87">
        <f>IF('№ 2'!$W$23="Стекло темное 4 мм",'№ 2'!$X$23,0)</f>
        <v>0</v>
      </c>
      <c r="D14" s="87">
        <f>IF('№ 3'!$W$23="Стекло темное 4 мм",'№ 3'!$X$23,0)</f>
        <v>0</v>
      </c>
      <c r="E14" s="87">
        <f>IF('№ 4'!$W$23="Стекло темное 4 мм",'№ 4'!$X$23,0)</f>
        <v>0</v>
      </c>
      <c r="F14" s="87">
        <f>IF('№ 5'!$W$23="Стекло темное 4 мм",'№ 5'!$X$23,0)</f>
        <v>0</v>
      </c>
      <c r="G14" s="87">
        <f>IF('№ 6'!$W$23="Стекло темное 4 мм",'№ 6'!$X$23,0)</f>
        <v>0</v>
      </c>
      <c r="H14" s="87">
        <f>IF('№ 7'!$W$23="Стекло темное 4 мм",'№ 7'!$X$23,0)</f>
        <v>0</v>
      </c>
      <c r="I14" s="87">
        <f>IF('№ 8'!$W$23="Стекло темное 4 мм",'№ 8'!$X$23,0)</f>
        <v>0</v>
      </c>
      <c r="J14" s="87">
        <f>IF('№ 9'!$W$23="Стекло темное 4 мм",'№ 9'!$X$23,0)</f>
        <v>0</v>
      </c>
      <c r="K14" s="87">
        <f>IF('№ 10'!$W$23="Стекло темное 4 мм",'№ 10'!$X$23,0)</f>
        <v>0</v>
      </c>
      <c r="L14">
        <f t="shared" si="0"/>
        <v>0</v>
      </c>
      <c r="M14">
        <v>1320</v>
      </c>
      <c r="N14">
        <f t="shared" si="1"/>
        <v>0</v>
      </c>
    </row>
    <row r="15" spans="1:14" ht="15">
      <c r="A15" s="87" t="s">
        <v>177</v>
      </c>
      <c r="B15" s="87">
        <f>IF('№ 1'!$W$23="Решетка 8 мм",'№ 1'!$X$23,0)</f>
        <v>0</v>
      </c>
      <c r="C15" s="87">
        <f>IF('№ 2'!$W$23="Решетка 8 мм",'№ 2'!$X$23,0)</f>
        <v>0</v>
      </c>
      <c r="D15" s="87">
        <f>IF('№ 3'!$W$23="Решетка 8 мм",'№ 3'!$X$23,0)</f>
        <v>0</v>
      </c>
      <c r="E15" s="87">
        <f>IF('№ 4'!$W$23="Решетка 8 мм",'№ 4'!$X$23,0)</f>
        <v>0</v>
      </c>
      <c r="F15" s="87">
        <f>IF('№ 5'!$W$23="Решетка 8 мм",'№ 5'!$X$23,0)</f>
        <v>0</v>
      </c>
      <c r="G15" s="87">
        <f>IF('№ 6'!$W$23="Решетка 8 мм",'№ 6'!$X$23,0)</f>
        <v>0</v>
      </c>
      <c r="H15" s="87">
        <f>IF('№ 7'!$W$23="Решетка 8 мм",'№ 7'!$X$23,0)</f>
        <v>0</v>
      </c>
      <c r="I15" s="87">
        <f>IF('№ 8'!$W$23="Решетка 8 мм",'№ 8'!$X$23,0)</f>
        <v>0</v>
      </c>
      <c r="J15" s="87">
        <f>IF('№ 9'!$W$23="Решетка 8 мм",'№ 9'!$X$23,0)</f>
        <v>0</v>
      </c>
      <c r="K15" s="87">
        <f>IF('№ 10'!$W$23="Решетка 8 мм",'№ 10'!$X$23,0)</f>
        <v>0</v>
      </c>
      <c r="L15">
        <f t="shared" si="0"/>
        <v>0</v>
      </c>
      <c r="M15">
        <v>3000</v>
      </c>
      <c r="N15">
        <f t="shared" si="1"/>
        <v>0</v>
      </c>
    </row>
    <row r="16" ht="15">
      <c r="N16">
        <f>SUM(N3:N15)</f>
        <v>0</v>
      </c>
    </row>
  </sheetData>
  <sheetProtection password="EDBB" sheet="1"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B1:O2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00390625" style="0" customWidth="1"/>
    <col min="2" max="2" width="0.13671875" style="0" hidden="1" customWidth="1"/>
    <col min="3" max="4" width="9.140625" style="0" hidden="1" customWidth="1"/>
    <col min="5" max="5" width="10.28125" style="0" hidden="1" customWidth="1"/>
    <col min="6" max="6" width="9.28125" style="0" hidden="1" customWidth="1"/>
    <col min="7" max="7" width="10.28125" style="0" hidden="1" customWidth="1"/>
    <col min="8" max="8" width="12.00390625" style="0" hidden="1" customWidth="1"/>
    <col min="9" max="9" width="0.13671875" style="0" hidden="1" customWidth="1"/>
    <col min="11" max="11" width="10.7109375" style="0" bestFit="1" customWidth="1"/>
    <col min="12" max="12" width="11.7109375" style="0" customWidth="1"/>
    <col min="13" max="13" width="10.421875" style="0" customWidth="1"/>
    <col min="14" max="14" width="10.421875" style="0" hidden="1" customWidth="1"/>
    <col min="15" max="15" width="10.421875" style="0" customWidth="1"/>
  </cols>
  <sheetData>
    <row r="1" spans="2:13" ht="23.25" customHeight="1">
      <c r="B1" s="212" t="s">
        <v>181</v>
      </c>
      <c r="C1" s="212"/>
      <c r="D1" s="212"/>
      <c r="E1" s="127" t="s">
        <v>182</v>
      </c>
      <c r="F1" s="127" t="s">
        <v>183</v>
      </c>
      <c r="G1" s="127" t="s">
        <v>184</v>
      </c>
      <c r="H1" s="127" t="s">
        <v>209</v>
      </c>
      <c r="J1" s="205" t="s">
        <v>211</v>
      </c>
      <c r="K1" s="205"/>
      <c r="L1" s="205"/>
      <c r="M1" s="205"/>
    </row>
    <row r="2" spans="2:13" ht="15.75" customHeight="1">
      <c r="B2" s="215" t="s">
        <v>159</v>
      </c>
      <c r="C2" s="215"/>
      <c r="D2" s="215"/>
      <c r="E2" s="97">
        <f>Лист1!L3</f>
        <v>0</v>
      </c>
      <c r="F2" s="103">
        <v>650</v>
      </c>
      <c r="G2" s="104" t="s">
        <v>147</v>
      </c>
      <c r="H2" s="149">
        <f>F2*E2</f>
        <v>0</v>
      </c>
      <c r="J2" s="151" t="s">
        <v>2</v>
      </c>
      <c r="K2" s="151" t="s">
        <v>103</v>
      </c>
      <c r="L2" s="151" t="s">
        <v>104</v>
      </c>
      <c r="M2" s="151" t="s">
        <v>105</v>
      </c>
    </row>
    <row r="3" spans="2:15" ht="15.75" customHeight="1">
      <c r="B3" s="176" t="s">
        <v>160</v>
      </c>
      <c r="C3" s="176"/>
      <c r="D3" s="176"/>
      <c r="E3" s="128">
        <f>Лист1!L4</f>
        <v>0</v>
      </c>
      <c r="F3" s="129">
        <v>600</v>
      </c>
      <c r="G3" s="130" t="s">
        <v>147</v>
      </c>
      <c r="H3" s="150">
        <f aca="true" t="shared" si="0" ref="H3:H13">F3*E3</f>
        <v>0</v>
      </c>
      <c r="J3" s="152">
        <v>1</v>
      </c>
      <c r="K3" s="153">
        <f>'№ 1'!$O$11</f>
        <v>0</v>
      </c>
      <c r="L3" s="153">
        <f>'№ 1'!$O$12</f>
        <v>0</v>
      </c>
      <c r="M3" s="153">
        <f>'№ 1'!$O$13</f>
        <v>0</v>
      </c>
      <c r="N3" s="157">
        <f>K3*L3*M3/1000000</f>
        <v>0</v>
      </c>
      <c r="O3" s="157"/>
    </row>
    <row r="4" spans="2:15" ht="15.75" customHeight="1">
      <c r="B4" s="215" t="s">
        <v>150</v>
      </c>
      <c r="C4" s="215"/>
      <c r="D4" s="215"/>
      <c r="E4" s="97">
        <f>Лист1!L5</f>
        <v>0</v>
      </c>
      <c r="F4" s="103">
        <v>27</v>
      </c>
      <c r="G4" s="104" t="s">
        <v>143</v>
      </c>
      <c r="H4" s="149">
        <f t="shared" si="0"/>
        <v>0</v>
      </c>
      <c r="J4" s="154">
        <v>2</v>
      </c>
      <c r="K4" s="155">
        <f>'№ 2'!$O$11</f>
        <v>0</v>
      </c>
      <c r="L4" s="155">
        <f>'№ 2'!$O$12</f>
        <v>0</v>
      </c>
      <c r="M4" s="155">
        <f>'№ 2'!$O$13</f>
        <v>0</v>
      </c>
      <c r="N4" s="157">
        <f aca="true" t="shared" si="1" ref="N4:N12">K4*L4*M4/1000000</f>
        <v>0</v>
      </c>
      <c r="O4" s="157"/>
    </row>
    <row r="5" spans="2:15" ht="15.75" customHeight="1">
      <c r="B5" s="176" t="s">
        <v>149</v>
      </c>
      <c r="C5" s="176"/>
      <c r="D5" s="176"/>
      <c r="E5" s="128">
        <f>Лист1!L6</f>
        <v>0</v>
      </c>
      <c r="F5" s="129">
        <v>27</v>
      </c>
      <c r="G5" s="130" t="s">
        <v>143</v>
      </c>
      <c r="H5" s="150">
        <f t="shared" si="0"/>
        <v>0</v>
      </c>
      <c r="J5" s="152">
        <v>3</v>
      </c>
      <c r="K5" s="153">
        <f>'№ 3'!$O$11</f>
        <v>0</v>
      </c>
      <c r="L5" s="153">
        <f>'№ 3'!$O$12</f>
        <v>0</v>
      </c>
      <c r="M5" s="153">
        <f>'№ 3'!$O$13</f>
        <v>0</v>
      </c>
      <c r="N5" s="157">
        <f t="shared" si="1"/>
        <v>0</v>
      </c>
      <c r="O5" s="157"/>
    </row>
    <row r="6" spans="2:15" ht="15.75" customHeight="1">
      <c r="B6" s="215" t="s">
        <v>151</v>
      </c>
      <c r="C6" s="215"/>
      <c r="D6" s="215"/>
      <c r="E6" s="97">
        <f>Лист1!L7</f>
        <v>0</v>
      </c>
      <c r="F6" s="103">
        <v>5</v>
      </c>
      <c r="G6" s="104" t="s">
        <v>146</v>
      </c>
      <c r="H6" s="149">
        <f t="shared" si="0"/>
        <v>0</v>
      </c>
      <c r="J6" s="154">
        <v>4</v>
      </c>
      <c r="K6" s="155">
        <f>'№ 4'!$O$11</f>
        <v>0</v>
      </c>
      <c r="L6" s="155">
        <f>'№ 4'!$O$12</f>
        <v>0</v>
      </c>
      <c r="M6" s="155">
        <f>'№ 4'!$O$13</f>
        <v>0</v>
      </c>
      <c r="N6" s="157">
        <f t="shared" si="1"/>
        <v>0</v>
      </c>
      <c r="O6" s="157"/>
    </row>
    <row r="7" spans="2:15" ht="15.75" customHeight="1">
      <c r="B7" s="214" t="s">
        <v>152</v>
      </c>
      <c r="C7" s="214"/>
      <c r="D7" s="214"/>
      <c r="E7" s="159">
        <f>SUM(Лист1!L13,Лист1!L14)</f>
        <v>0</v>
      </c>
      <c r="F7" s="132">
        <v>1320</v>
      </c>
      <c r="G7" s="133" t="s">
        <v>147</v>
      </c>
      <c r="H7" s="150">
        <f t="shared" si="0"/>
        <v>0</v>
      </c>
      <c r="J7" s="152">
        <v>5</v>
      </c>
      <c r="K7" s="153">
        <f>'№ 5'!$O$11</f>
        <v>0</v>
      </c>
      <c r="L7" s="153">
        <f>'№ 5'!$O$12</f>
        <v>0</v>
      </c>
      <c r="M7" s="153">
        <f>'№ 5'!$O$13</f>
        <v>0</v>
      </c>
      <c r="N7" s="157">
        <f t="shared" si="1"/>
        <v>0</v>
      </c>
      <c r="O7" s="157"/>
    </row>
    <row r="8" spans="2:15" ht="15.75" customHeight="1">
      <c r="B8" s="213" t="s">
        <v>153</v>
      </c>
      <c r="C8" s="213"/>
      <c r="D8" s="213"/>
      <c r="E8" s="98">
        <f>Лист1!L15</f>
        <v>0</v>
      </c>
      <c r="F8" s="105">
        <v>3000</v>
      </c>
      <c r="G8" s="106" t="s">
        <v>147</v>
      </c>
      <c r="H8" s="149">
        <f t="shared" si="0"/>
        <v>0</v>
      </c>
      <c r="J8" s="154">
        <v>6</v>
      </c>
      <c r="K8" s="155">
        <f>'№ 6'!$O$11</f>
        <v>0</v>
      </c>
      <c r="L8" s="155">
        <f>'№ 6'!$O$12</f>
        <v>0</v>
      </c>
      <c r="M8" s="155">
        <f>'№ 6'!$O$13</f>
        <v>0</v>
      </c>
      <c r="N8" s="157">
        <f t="shared" si="1"/>
        <v>0</v>
      </c>
      <c r="O8" s="157"/>
    </row>
    <row r="9" spans="2:15" ht="15.75" customHeight="1">
      <c r="B9" s="214" t="s">
        <v>154</v>
      </c>
      <c r="C9" s="214"/>
      <c r="D9" s="214"/>
      <c r="E9" s="131">
        <f>Лист1!L8</f>
        <v>0</v>
      </c>
      <c r="F9" s="132">
        <v>84</v>
      </c>
      <c r="G9" s="133" t="s">
        <v>147</v>
      </c>
      <c r="H9" s="150">
        <f t="shared" si="0"/>
        <v>0</v>
      </c>
      <c r="J9" s="152">
        <v>7</v>
      </c>
      <c r="K9" s="153">
        <f>'№ 7'!$O$11</f>
        <v>0</v>
      </c>
      <c r="L9" s="153">
        <f>'№ 7'!$O$12</f>
        <v>0</v>
      </c>
      <c r="M9" s="153">
        <f>'№ 7'!$O$13</f>
        <v>0</v>
      </c>
      <c r="N9" s="157">
        <f t="shared" si="1"/>
        <v>0</v>
      </c>
      <c r="O9" s="157"/>
    </row>
    <row r="10" spans="2:15" ht="15.75" customHeight="1">
      <c r="B10" s="215" t="s">
        <v>155</v>
      </c>
      <c r="C10" s="215"/>
      <c r="D10" s="215"/>
      <c r="E10" s="98">
        <f>Лист1!L9</f>
        <v>0</v>
      </c>
      <c r="F10" s="103">
        <v>21</v>
      </c>
      <c r="G10" s="104" t="s">
        <v>143</v>
      </c>
      <c r="H10" s="149">
        <f t="shared" si="0"/>
        <v>0</v>
      </c>
      <c r="J10" s="154">
        <v>8</v>
      </c>
      <c r="K10" s="155">
        <f>'№ 8'!$O$11</f>
        <v>0</v>
      </c>
      <c r="L10" s="155">
        <f>'№ 8'!$O$12</f>
        <v>0</v>
      </c>
      <c r="M10" s="155">
        <f>'№ 8'!$O$13</f>
        <v>0</v>
      </c>
      <c r="N10" s="157">
        <f t="shared" si="1"/>
        <v>0</v>
      </c>
      <c r="O10" s="157"/>
    </row>
    <row r="11" spans="2:15" ht="15.75" customHeight="1">
      <c r="B11" s="214" t="s">
        <v>156</v>
      </c>
      <c r="C11" s="214"/>
      <c r="D11" s="214"/>
      <c r="E11" s="131">
        <f>Лист1!L10</f>
        <v>0</v>
      </c>
      <c r="F11" s="132">
        <v>128</v>
      </c>
      <c r="G11" s="133" t="s">
        <v>146</v>
      </c>
      <c r="H11" s="150">
        <f t="shared" si="0"/>
        <v>0</v>
      </c>
      <c r="J11" s="152">
        <v>9</v>
      </c>
      <c r="K11" s="153">
        <f>'№ 9'!$O$11</f>
        <v>0</v>
      </c>
      <c r="L11" s="153">
        <f>'№ 9'!$O$12</f>
        <v>0</v>
      </c>
      <c r="M11" s="153">
        <f>'№ 9'!$O$13</f>
        <v>0</v>
      </c>
      <c r="N11" s="157">
        <f t="shared" si="1"/>
        <v>0</v>
      </c>
      <c r="O11" s="157"/>
    </row>
    <row r="12" spans="2:15" ht="15.75" customHeight="1">
      <c r="B12" s="213" t="s">
        <v>157</v>
      </c>
      <c r="C12" s="213"/>
      <c r="D12" s="213"/>
      <c r="E12" s="98">
        <f>Лист1!L11</f>
        <v>0</v>
      </c>
      <c r="F12" s="105">
        <v>200</v>
      </c>
      <c r="G12" s="106" t="s">
        <v>146</v>
      </c>
      <c r="H12" s="149">
        <f t="shared" si="0"/>
        <v>0</v>
      </c>
      <c r="J12" s="154">
        <v>10</v>
      </c>
      <c r="K12" s="155">
        <f>'№ 10'!$O$11</f>
        <v>0</v>
      </c>
      <c r="L12" s="155">
        <f>'№ 10'!$O$12</f>
        <v>0</v>
      </c>
      <c r="M12" s="155">
        <f>'№ 10'!$O$13</f>
        <v>0</v>
      </c>
      <c r="N12" s="157">
        <f t="shared" si="1"/>
        <v>0</v>
      </c>
      <c r="O12" s="157"/>
    </row>
    <row r="13" spans="2:15" ht="15.75" customHeight="1">
      <c r="B13" s="214" t="s">
        <v>158</v>
      </c>
      <c r="C13" s="214"/>
      <c r="D13" s="214"/>
      <c r="E13" s="131">
        <f>Лист1!L12+W31</f>
        <v>0</v>
      </c>
      <c r="F13" s="132">
        <v>21</v>
      </c>
      <c r="G13" s="133" t="s">
        <v>146</v>
      </c>
      <c r="H13" s="150">
        <f t="shared" si="0"/>
        <v>0</v>
      </c>
      <c r="J13" s="206" t="s">
        <v>213</v>
      </c>
      <c r="K13" s="207"/>
      <c r="L13" s="208"/>
      <c r="M13" s="156">
        <f>SUM(N3:N12)</f>
        <v>0</v>
      </c>
      <c r="O13" s="157"/>
    </row>
    <row r="14" spans="8:13" ht="15.75" customHeight="1">
      <c r="H14" s="149">
        <f>SUM(H2:H13)</f>
        <v>0</v>
      </c>
      <c r="J14" s="209" t="s">
        <v>212</v>
      </c>
      <c r="K14" s="210"/>
      <c r="L14" s="211"/>
      <c r="M14" s="160">
        <f>H7</f>
        <v>0</v>
      </c>
    </row>
    <row r="15" spans="10:13" ht="15" customHeight="1">
      <c r="J15" s="324" t="s">
        <v>214</v>
      </c>
      <c r="K15" s="324"/>
      <c r="L15" s="324"/>
      <c r="M15" s="324"/>
    </row>
    <row r="16" spans="10:13" ht="15">
      <c r="J16" s="325"/>
      <c r="K16" s="325"/>
      <c r="L16" s="325"/>
      <c r="M16" s="325"/>
    </row>
    <row r="17" spans="10:13" ht="15">
      <c r="J17" s="325"/>
      <c r="K17" s="325"/>
      <c r="L17" s="325"/>
      <c r="M17" s="325"/>
    </row>
    <row r="18" spans="10:13" ht="15">
      <c r="J18" s="325"/>
      <c r="K18" s="325"/>
      <c r="L18" s="325"/>
      <c r="M18" s="325"/>
    </row>
    <row r="19" ht="8.25" customHeight="1" hidden="1"/>
    <row r="20" spans="10:13" ht="15" customHeight="1">
      <c r="J20" s="326" t="s">
        <v>215</v>
      </c>
      <c r="K20" s="326"/>
      <c r="L20" s="326"/>
      <c r="M20" s="326"/>
    </row>
    <row r="21" spans="10:13" ht="15">
      <c r="J21" s="326"/>
      <c r="K21" s="326"/>
      <c r="L21" s="326"/>
      <c r="M21" s="326"/>
    </row>
    <row r="22" spans="10:13" ht="15">
      <c r="J22" s="326"/>
      <c r="K22" s="326"/>
      <c r="L22" s="326"/>
      <c r="M22" s="326"/>
    </row>
    <row r="23" spans="10:13" ht="15">
      <c r="J23" s="326"/>
      <c r="K23" s="326"/>
      <c r="L23" s="326"/>
      <c r="M23" s="326"/>
    </row>
    <row r="24" spans="10:13" ht="15">
      <c r="J24" s="326"/>
      <c r="K24" s="326"/>
      <c r="L24" s="326"/>
      <c r="M24" s="326"/>
    </row>
    <row r="25" spans="10:13" ht="15">
      <c r="J25" s="326"/>
      <c r="K25" s="326"/>
      <c r="L25" s="326"/>
      <c r="M25" s="326"/>
    </row>
  </sheetData>
  <sheetProtection password="EDBB" sheet="1" objects="1" scenarios="1"/>
  <mergeCells count="18">
    <mergeCell ref="J15:M18"/>
    <mergeCell ref="J20:M25"/>
    <mergeCell ref="B2:D2"/>
    <mergeCell ref="B3:D3"/>
    <mergeCell ref="B4:D4"/>
    <mergeCell ref="B5:D5"/>
    <mergeCell ref="B6:D6"/>
    <mergeCell ref="B7:D7"/>
    <mergeCell ref="J1:M1"/>
    <mergeCell ref="J13:L13"/>
    <mergeCell ref="J14:L14"/>
    <mergeCell ref="B1:D1"/>
    <mergeCell ref="B8:D8"/>
    <mergeCell ref="B9:D9"/>
    <mergeCell ref="B10:D10"/>
    <mergeCell ref="B11:D11"/>
    <mergeCell ref="B12:D12"/>
    <mergeCell ref="B13:D13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2:AH52"/>
  <sheetViews>
    <sheetView zoomScale="81" zoomScaleNormal="81" zoomScalePageLayoutView="0" workbookViewId="0" topLeftCell="A1">
      <selection activeCell="AF22" sqref="AF22"/>
    </sheetView>
  </sheetViews>
  <sheetFormatPr defaultColWidth="9.140625" defaultRowHeight="15"/>
  <cols>
    <col min="1" max="1" width="1.7109375" style="1" customWidth="1"/>
    <col min="2" max="2" width="5.7109375" style="1" customWidth="1"/>
    <col min="3" max="4" width="12.7109375" style="1" customWidth="1"/>
    <col min="5" max="5" width="10.7109375" style="1" customWidth="1"/>
    <col min="6" max="6" width="1.7109375" style="1" hidden="1" customWidth="1"/>
    <col min="7" max="7" width="1.7109375" style="1" customWidth="1"/>
    <col min="8" max="8" width="3.28125" style="1" hidden="1" customWidth="1"/>
    <col min="9" max="9" width="5.7109375" style="1" customWidth="1"/>
    <col min="10" max="11" width="12.7109375" style="1" customWidth="1"/>
    <col min="12" max="12" width="10.140625" style="1" customWidth="1"/>
    <col min="13" max="13" width="0.13671875" style="1" hidden="1" customWidth="1"/>
    <col min="14" max="14" width="0.5625" style="1" hidden="1" customWidth="1"/>
    <col min="15" max="29" width="2.140625" style="1" hidden="1" customWidth="1"/>
    <col min="30" max="30" width="1.8515625" style="1" customWidth="1"/>
    <col min="31" max="31" width="5.7109375" style="1" customWidth="1"/>
    <col min="32" max="32" width="12.7109375" style="1" customWidth="1"/>
    <col min="33" max="33" width="12.8515625" style="1" customWidth="1"/>
    <col min="34" max="34" width="12.140625" style="1" customWidth="1"/>
    <col min="35" max="16384" width="9.140625" style="1" customWidth="1"/>
  </cols>
  <sheetData>
    <row r="1" ht="6" customHeight="1"/>
    <row r="2" spans="2:34" ht="50.25" customHeight="1">
      <c r="B2" s="205" t="s">
        <v>188</v>
      </c>
      <c r="C2" s="205"/>
      <c r="D2" s="205"/>
      <c r="E2" s="205"/>
      <c r="F2" s="100"/>
      <c r="I2" s="205" t="s">
        <v>189</v>
      </c>
      <c r="J2" s="205"/>
      <c r="K2" s="205"/>
      <c r="L2" s="205"/>
      <c r="M2" s="99"/>
      <c r="AE2" s="205" t="s">
        <v>210</v>
      </c>
      <c r="AF2" s="205"/>
      <c r="AG2" s="205"/>
      <c r="AH2" s="205"/>
    </row>
    <row r="3" spans="1:34" ht="19.5" customHeight="1">
      <c r="A3" s="65"/>
      <c r="B3" s="220" t="s">
        <v>2</v>
      </c>
      <c r="C3" s="220" t="s">
        <v>103</v>
      </c>
      <c r="D3" s="220" t="s">
        <v>104</v>
      </c>
      <c r="E3" s="220" t="s">
        <v>105</v>
      </c>
      <c r="F3" s="220" t="s">
        <v>106</v>
      </c>
      <c r="H3" s="65"/>
      <c r="I3" s="220" t="s">
        <v>2</v>
      </c>
      <c r="J3" s="220" t="s">
        <v>103</v>
      </c>
      <c r="K3" s="220" t="s">
        <v>104</v>
      </c>
      <c r="L3" s="220" t="s">
        <v>105</v>
      </c>
      <c r="M3" s="220" t="s">
        <v>106</v>
      </c>
      <c r="AE3" s="220" t="s">
        <v>2</v>
      </c>
      <c r="AF3" s="220" t="s">
        <v>103</v>
      </c>
      <c r="AG3" s="220" t="s">
        <v>104</v>
      </c>
      <c r="AH3" s="220" t="s">
        <v>105</v>
      </c>
    </row>
    <row r="4" spans="1:34" ht="19.5" customHeight="1" thickBot="1">
      <c r="A4" s="65"/>
      <c r="B4" s="220"/>
      <c r="C4" s="220"/>
      <c r="D4" s="220"/>
      <c r="E4" s="220"/>
      <c r="F4" s="220"/>
      <c r="H4" s="65"/>
      <c r="I4" s="220"/>
      <c r="J4" s="220"/>
      <c r="K4" s="220"/>
      <c r="L4" s="220"/>
      <c r="M4" s="220"/>
      <c r="AE4" s="220"/>
      <c r="AF4" s="220"/>
      <c r="AG4" s="220"/>
      <c r="AH4" s="220"/>
    </row>
    <row r="5" spans="1:34" ht="19.5" customHeight="1" thickBot="1">
      <c r="A5" s="65"/>
      <c r="B5" s="220"/>
      <c r="C5" s="220"/>
      <c r="D5" s="220"/>
      <c r="E5" s="220"/>
      <c r="F5" s="220"/>
      <c r="H5" s="65"/>
      <c r="I5" s="220"/>
      <c r="J5" s="220"/>
      <c r="K5" s="220"/>
      <c r="L5" s="220"/>
      <c r="M5" s="220"/>
      <c r="P5" s="219" t="s">
        <v>161</v>
      </c>
      <c r="Q5" s="219"/>
      <c r="R5" s="219"/>
      <c r="S5" s="219">
        <f>SUM('БЛАНК ЗАКАЗА'!E21:E30)</f>
        <v>0</v>
      </c>
      <c r="T5" s="219"/>
      <c r="U5" s="219" t="s">
        <v>7</v>
      </c>
      <c r="V5" s="219"/>
      <c r="W5" s="219"/>
      <c r="X5" s="219"/>
      <c r="Y5" s="219"/>
      <c r="AE5" s="220"/>
      <c r="AF5" s="220"/>
      <c r="AG5" s="220"/>
      <c r="AH5" s="220"/>
    </row>
    <row r="6" spans="1:34" ht="16.5" customHeight="1" thickBot="1">
      <c r="A6" s="65"/>
      <c r="B6" s="20">
        <v>1</v>
      </c>
      <c r="C6" s="66">
        <f>'№ 1'!L11</f>
        <v>0</v>
      </c>
      <c r="D6" s="66">
        <f>'№ 1'!L12</f>
        <v>0</v>
      </c>
      <c r="E6" s="66">
        <f>'№ 1'!L13</f>
        <v>0</v>
      </c>
      <c r="F6" s="67"/>
      <c r="H6" s="65"/>
      <c r="I6" s="20">
        <v>1</v>
      </c>
      <c r="J6" s="66">
        <f>'№ 1'!N11</f>
        <v>0</v>
      </c>
      <c r="K6" s="66">
        <f>'№ 1'!N12</f>
        <v>0</v>
      </c>
      <c r="L6" s="66">
        <f>'№ 1'!N13</f>
        <v>0</v>
      </c>
      <c r="M6" s="67"/>
      <c r="N6" s="1">
        <f aca="true" t="shared" si="0" ref="N6:N15">ROUNDUP(AF6*AG6*AH6*0.00001,2)</f>
        <v>0</v>
      </c>
      <c r="P6" s="219" t="s">
        <v>6</v>
      </c>
      <c r="Q6" s="219"/>
      <c r="R6" s="219"/>
      <c r="S6" s="219">
        <f>SUM('БЛАНК ЗАКАЗА'!E8:E17)</f>
        <v>0</v>
      </c>
      <c r="T6" s="219"/>
      <c r="U6" s="219" t="s">
        <v>7</v>
      </c>
      <c r="V6" s="219"/>
      <c r="W6" s="219"/>
      <c r="X6" s="219"/>
      <c r="Y6" s="219"/>
      <c r="AE6" s="20">
        <v>1</v>
      </c>
      <c r="AF6" s="66">
        <f>'№ 1'!O11</f>
        <v>0</v>
      </c>
      <c r="AG6" s="66">
        <f>'№ 1'!O12</f>
        <v>0</v>
      </c>
      <c r="AH6" s="66">
        <f>'№ 1'!O13</f>
        <v>0</v>
      </c>
    </row>
    <row r="7" spans="1:34" ht="16.5" customHeight="1" thickBot="1">
      <c r="A7" s="65"/>
      <c r="B7" s="20">
        <v>2</v>
      </c>
      <c r="C7" s="66">
        <f>'№ 1'!M11</f>
        <v>0</v>
      </c>
      <c r="D7" s="66">
        <f>'№ 1'!M12</f>
        <v>0</v>
      </c>
      <c r="E7" s="66">
        <f>'№ 1'!M13</f>
        <v>0</v>
      </c>
      <c r="F7" s="67"/>
      <c r="H7" s="65"/>
      <c r="I7" s="20">
        <v>2</v>
      </c>
      <c r="J7" s="66">
        <f>'№ 2'!N11</f>
        <v>0</v>
      </c>
      <c r="K7" s="66">
        <f>'№ 2'!N12</f>
        <v>0</v>
      </c>
      <c r="L7" s="66">
        <f>'№ 2'!N13</f>
        <v>0</v>
      </c>
      <c r="M7" s="67"/>
      <c r="N7" s="1">
        <f t="shared" si="0"/>
        <v>0</v>
      </c>
      <c r="P7" s="219" t="s">
        <v>4</v>
      </c>
      <c r="Q7" s="219"/>
      <c r="R7" s="219"/>
      <c r="S7" s="219">
        <f>ROUNDUP(SUM('БЛАНК ЗАКАЗА'!K21:K30),2)</f>
        <v>0</v>
      </c>
      <c r="T7" s="219"/>
      <c r="U7" s="219" t="s">
        <v>5</v>
      </c>
      <c r="V7" s="219"/>
      <c r="W7" s="219"/>
      <c r="X7" s="219"/>
      <c r="Y7" s="219"/>
      <c r="AE7" s="20">
        <v>2</v>
      </c>
      <c r="AF7" s="66">
        <f>'№ 2'!O11</f>
        <v>0</v>
      </c>
      <c r="AG7" s="66">
        <f>'№ 2'!O12</f>
        <v>0</v>
      </c>
      <c r="AH7" s="66">
        <f>'№ 2'!O13</f>
        <v>0</v>
      </c>
    </row>
    <row r="8" spans="1:34" ht="16.5" customHeight="1" thickBot="1">
      <c r="A8" s="65"/>
      <c r="B8" s="20">
        <v>3</v>
      </c>
      <c r="C8" s="66">
        <f>'№ 2'!L11</f>
        <v>0</v>
      </c>
      <c r="D8" s="66">
        <f>'№ 2'!L12</f>
        <v>0</v>
      </c>
      <c r="E8" s="66">
        <f>'№ 2'!L13</f>
        <v>0</v>
      </c>
      <c r="F8" s="67"/>
      <c r="H8" s="65"/>
      <c r="I8" s="20">
        <v>3</v>
      </c>
      <c r="J8" s="66">
        <f>'№ 3'!N11</f>
        <v>0</v>
      </c>
      <c r="K8" s="66">
        <f>'№ 3'!N12</f>
        <v>0</v>
      </c>
      <c r="L8" s="66">
        <f>'№ 3'!N13</f>
        <v>0</v>
      </c>
      <c r="M8" s="67"/>
      <c r="N8" s="1">
        <f t="shared" si="0"/>
        <v>0</v>
      </c>
      <c r="P8" s="216" t="s">
        <v>10</v>
      </c>
      <c r="Q8" s="217"/>
      <c r="R8" s="218"/>
      <c r="S8" s="216">
        <f>AA8+AB8</f>
        <v>0</v>
      </c>
      <c r="T8" s="217"/>
      <c r="U8" s="217"/>
      <c r="V8" s="217"/>
      <c r="W8" s="217"/>
      <c r="X8" s="217"/>
      <c r="Y8" s="218"/>
      <c r="AA8" s="1">
        <f>SUM('БЛАНК ЗАКАЗА'!U31,'№ 1'!AM11,'№ 2'!AM11,'№ 3'!AM11,'№ 4'!AM11,'№ 5'!AM11,'№ 6'!AM11,'№ 7'!AM11,'№ 8'!AM11,'№ 9'!AM11,'№ 10'!AM11)</f>
        <v>0</v>
      </c>
      <c r="AB8" s="1">
        <f>'БЛАНК ЗАКАЗА'!U31</f>
        <v>0</v>
      </c>
      <c r="AE8" s="20">
        <v>3</v>
      </c>
      <c r="AF8" s="66">
        <f>'№ 3'!O11</f>
        <v>0</v>
      </c>
      <c r="AG8" s="66">
        <f>'№ 3'!O12</f>
        <v>0</v>
      </c>
      <c r="AH8" s="66">
        <f>'№ 3'!O13</f>
        <v>0</v>
      </c>
    </row>
    <row r="9" spans="1:34" ht="16.5" customHeight="1" thickBot="1">
      <c r="A9" s="65"/>
      <c r="B9" s="20">
        <v>4</v>
      </c>
      <c r="C9" s="66">
        <f>'№ 2'!M11</f>
        <v>0</v>
      </c>
      <c r="D9" s="66">
        <f>'№ 2'!M12</f>
        <v>0</v>
      </c>
      <c r="E9" s="66">
        <f>'№ 2'!M13</f>
        <v>0</v>
      </c>
      <c r="F9" s="68"/>
      <c r="H9" s="65"/>
      <c r="I9" s="20">
        <v>4</v>
      </c>
      <c r="J9" s="66">
        <f>'№ 4'!N11</f>
        <v>0</v>
      </c>
      <c r="K9" s="66">
        <f>'№ 4'!N12</f>
        <v>0</v>
      </c>
      <c r="L9" s="66">
        <f>'№ 4'!N13</f>
        <v>0</v>
      </c>
      <c r="M9" s="68"/>
      <c r="N9" s="1">
        <f t="shared" si="0"/>
        <v>0</v>
      </c>
      <c r="P9" s="219" t="s">
        <v>122</v>
      </c>
      <c r="Q9" s="219"/>
      <c r="R9" s="219"/>
      <c r="S9" s="219">
        <f>ROUNDUP(AA9,0)</f>
        <v>0</v>
      </c>
      <c r="T9" s="219"/>
      <c r="U9" s="219" t="s">
        <v>124</v>
      </c>
      <c r="V9" s="219"/>
      <c r="W9" s="219"/>
      <c r="X9" s="219"/>
      <c r="Y9" s="219"/>
      <c r="AA9" s="1">
        <f>'№ 1'!Z11+'№ 2'!Z11+'№ 3'!Z11+'№ 4'!Z11+'№ 5'!Z11+'№ 6'!Z11+'№ 7'!Z11+'№ 8'!Z11+'№ 9'!Z11+'№ 10'!Z11+'БЛАНК ЗАКАЗА'!N31</f>
        <v>0</v>
      </c>
      <c r="AE9" s="20">
        <v>4</v>
      </c>
      <c r="AF9" s="66">
        <f>'№ 4'!O11</f>
        <v>0</v>
      </c>
      <c r="AG9" s="66">
        <f>'№ 4'!O12</f>
        <v>0</v>
      </c>
      <c r="AH9" s="66">
        <f>'№ 4'!O13</f>
        <v>0</v>
      </c>
    </row>
    <row r="10" spans="1:34" ht="16.5" customHeight="1" thickBot="1">
      <c r="A10" s="65"/>
      <c r="B10" s="20">
        <v>5</v>
      </c>
      <c r="C10" s="66">
        <f>'№ 3'!L11</f>
        <v>0</v>
      </c>
      <c r="D10" s="66">
        <f>'№ 3'!L12</f>
        <v>0</v>
      </c>
      <c r="E10" s="66">
        <f>'№ 3'!L13</f>
        <v>0</v>
      </c>
      <c r="F10" s="68"/>
      <c r="H10" s="65"/>
      <c r="I10" s="20">
        <v>5</v>
      </c>
      <c r="J10" s="66">
        <f>'№ 5'!N11</f>
        <v>0</v>
      </c>
      <c r="K10" s="66">
        <f>'№ 5'!N12</f>
        <v>0</v>
      </c>
      <c r="L10" s="66">
        <f>'№ 5'!N13</f>
        <v>0</v>
      </c>
      <c r="M10" s="68"/>
      <c r="N10" s="1">
        <f t="shared" si="0"/>
        <v>0</v>
      </c>
      <c r="P10" s="219" t="s">
        <v>123</v>
      </c>
      <c r="Q10" s="219"/>
      <c r="R10" s="219"/>
      <c r="S10" s="219">
        <f>ROUNDUP(AA10,0)</f>
        <v>0</v>
      </c>
      <c r="T10" s="219"/>
      <c r="U10" s="219" t="s">
        <v>124</v>
      </c>
      <c r="V10" s="219"/>
      <c r="W10" s="219"/>
      <c r="X10" s="219"/>
      <c r="Y10" s="219"/>
      <c r="AA10" s="1">
        <f>'№ 1'!AA11+'№ 2'!AA11+'№ 3'!AA11+'№ 4'!AA11+'№ 5'!AA11+'№ 6'!AA11+'№ 7'!AA11+'№ 8'!AA11+'№ 9'!AA11+'№ 10'!AA11+'БЛАНК ЗАКАЗА'!O31</f>
        <v>0</v>
      </c>
      <c r="AE10" s="20">
        <v>5</v>
      </c>
      <c r="AF10" s="66">
        <f>'№ 5'!O11</f>
        <v>0</v>
      </c>
      <c r="AG10" s="66">
        <f>'№ 5'!O12</f>
        <v>0</v>
      </c>
      <c r="AH10" s="66">
        <f>'№ 5'!O13</f>
        <v>0</v>
      </c>
    </row>
    <row r="11" spans="1:34" ht="16.5" customHeight="1" thickBot="1">
      <c r="A11" s="65"/>
      <c r="B11" s="20">
        <v>6</v>
      </c>
      <c r="C11" s="66">
        <f>'№ 3'!M11</f>
        <v>0</v>
      </c>
      <c r="D11" s="66">
        <f>'№ 3'!M12</f>
        <v>0</v>
      </c>
      <c r="E11" s="66">
        <f>'№ 3'!M13</f>
        <v>0</v>
      </c>
      <c r="F11" s="68"/>
      <c r="H11" s="65"/>
      <c r="I11" s="20">
        <v>6</v>
      </c>
      <c r="J11" s="66">
        <f>'№ 6'!N11</f>
        <v>0</v>
      </c>
      <c r="K11" s="66">
        <f>'№ 6'!N12</f>
        <v>0</v>
      </c>
      <c r="L11" s="66">
        <f>'№ 6'!N13</f>
        <v>0</v>
      </c>
      <c r="M11" s="68"/>
      <c r="N11" s="1">
        <f t="shared" si="0"/>
        <v>0</v>
      </c>
      <c r="P11" s="224" t="s">
        <v>125</v>
      </c>
      <c r="Q11" s="225"/>
      <c r="R11" s="226"/>
      <c r="S11" s="224">
        <f>'БЛАНК ЗАКАЗА'!L31</f>
        <v>0</v>
      </c>
      <c r="T11" s="226"/>
      <c r="U11" s="224" t="s">
        <v>5</v>
      </c>
      <c r="V11" s="225"/>
      <c r="W11" s="225"/>
      <c r="X11" s="225"/>
      <c r="Y11" s="226"/>
      <c r="AE11" s="20">
        <v>6</v>
      </c>
      <c r="AF11" s="66">
        <f>'№ 6'!O11</f>
        <v>0</v>
      </c>
      <c r="AG11" s="66">
        <f>'№ 6'!O12</f>
        <v>0</v>
      </c>
      <c r="AH11" s="66">
        <f>'№ 6'!O13</f>
        <v>0</v>
      </c>
    </row>
    <row r="12" spans="1:34" ht="16.5" customHeight="1" thickBot="1">
      <c r="A12" s="69"/>
      <c r="B12" s="21">
        <v>7</v>
      </c>
      <c r="C12" s="66">
        <f>'№ 4'!L11</f>
        <v>0</v>
      </c>
      <c r="D12" s="66">
        <f>'№ 4'!L12</f>
        <v>0</v>
      </c>
      <c r="E12" s="66">
        <f>'№ 4'!L13</f>
        <v>0</v>
      </c>
      <c r="F12" s="70"/>
      <c r="H12" s="69"/>
      <c r="I12" s="21">
        <v>7</v>
      </c>
      <c r="J12" s="66">
        <f>'№ 7'!N11</f>
        <v>0</v>
      </c>
      <c r="K12" s="66">
        <f>'№ 7'!N12</f>
        <v>0</v>
      </c>
      <c r="L12" s="66">
        <f>'№ 7'!N13</f>
        <v>0</v>
      </c>
      <c r="M12" s="70"/>
      <c r="N12" s="1">
        <f t="shared" si="0"/>
        <v>0</v>
      </c>
      <c r="P12" s="224" t="s">
        <v>126</v>
      </c>
      <c r="Q12" s="225"/>
      <c r="R12" s="226"/>
      <c r="S12" s="224">
        <f>SUM(P43:P51)</f>
        <v>0</v>
      </c>
      <c r="T12" s="226"/>
      <c r="U12" s="224" t="s">
        <v>5</v>
      </c>
      <c r="V12" s="225"/>
      <c r="W12" s="225"/>
      <c r="X12" s="225"/>
      <c r="Y12" s="226"/>
      <c r="AE12" s="21">
        <v>7</v>
      </c>
      <c r="AF12" s="66">
        <f>'№ 7'!O11</f>
        <v>0</v>
      </c>
      <c r="AG12" s="66">
        <f>'№ 7'!O12</f>
        <v>0</v>
      </c>
      <c r="AH12" s="66">
        <f>'№ 7'!O13</f>
        <v>0</v>
      </c>
    </row>
    <row r="13" spans="1:34" ht="16.5" customHeight="1" thickBot="1">
      <c r="A13" s="69"/>
      <c r="B13" s="21">
        <v>8</v>
      </c>
      <c r="C13" s="66">
        <f>'№ 4'!M11</f>
        <v>0</v>
      </c>
      <c r="D13" s="66">
        <f>'№ 4'!M12</f>
        <v>0</v>
      </c>
      <c r="E13" s="66">
        <f>'№ 4'!M13</f>
        <v>0</v>
      </c>
      <c r="F13" s="67"/>
      <c r="H13" s="69"/>
      <c r="I13" s="21">
        <v>8</v>
      </c>
      <c r="J13" s="66">
        <f>'№ 8'!N11</f>
        <v>0</v>
      </c>
      <c r="K13" s="66">
        <f>'№ 8'!N12</f>
        <v>0</v>
      </c>
      <c r="L13" s="66">
        <f>'№ 8'!N13</f>
        <v>0</v>
      </c>
      <c r="M13" s="67"/>
      <c r="N13" s="1">
        <f t="shared" si="0"/>
        <v>0</v>
      </c>
      <c r="P13" s="224" t="s">
        <v>127</v>
      </c>
      <c r="Q13" s="225"/>
      <c r="R13" s="226"/>
      <c r="S13" s="224">
        <f>'№ 1'!AB10+'№ 2'!AB10+'№ 3'!AB10+'№ 4'!AB10+'№ 5'!AB10+'№ 6'!AB10+'№ 7'!AB10+'№ 8'!AB10+'№ 9'!AB10+'№ 10'!AB10</f>
        <v>0</v>
      </c>
      <c r="T13" s="226"/>
      <c r="U13" s="219" t="s">
        <v>7</v>
      </c>
      <c r="V13" s="219"/>
      <c r="W13" s="219"/>
      <c r="X13" s="219"/>
      <c r="Y13" s="219"/>
      <c r="AE13" s="21">
        <v>8</v>
      </c>
      <c r="AF13" s="66">
        <f>'№ 8'!O11</f>
        <v>0</v>
      </c>
      <c r="AG13" s="66">
        <f>'№ 8'!O12</f>
        <v>0</v>
      </c>
      <c r="AH13" s="66">
        <f>'№ 8'!O13</f>
        <v>0</v>
      </c>
    </row>
    <row r="14" spans="1:34" ht="16.5" customHeight="1">
      <c r="A14" s="65"/>
      <c r="B14" s="21">
        <v>9</v>
      </c>
      <c r="C14" s="66">
        <f>'№ 5'!L11</f>
        <v>0</v>
      </c>
      <c r="D14" s="66">
        <f>'№ 5'!L12</f>
        <v>0</v>
      </c>
      <c r="E14" s="66">
        <f>'№ 5'!L13</f>
        <v>0</v>
      </c>
      <c r="F14" s="67"/>
      <c r="H14" s="65"/>
      <c r="I14" s="21">
        <v>9</v>
      </c>
      <c r="J14" s="66">
        <f>'№ 9'!N11</f>
        <v>0</v>
      </c>
      <c r="K14" s="66">
        <f>'№ 9'!N12</f>
        <v>0</v>
      </c>
      <c r="L14" s="66">
        <f>'№ 9'!N13</f>
        <v>0</v>
      </c>
      <c r="M14" s="67"/>
      <c r="N14" s="1">
        <f t="shared" si="0"/>
        <v>0</v>
      </c>
      <c r="P14" s="222" t="s">
        <v>142</v>
      </c>
      <c r="Q14" s="222"/>
      <c r="R14" s="222"/>
      <c r="S14" s="222">
        <f>'БЛАНК ЗАКАЗА'!V31</f>
        <v>0</v>
      </c>
      <c r="T14" s="222"/>
      <c r="U14" s="222" t="s">
        <v>143</v>
      </c>
      <c r="V14" s="222"/>
      <c r="W14" s="222"/>
      <c r="X14" s="222"/>
      <c r="Y14" s="222"/>
      <c r="AE14" s="21">
        <v>9</v>
      </c>
      <c r="AF14" s="66">
        <f>'№ 9'!O11</f>
        <v>0</v>
      </c>
      <c r="AG14" s="66">
        <f>'№ 9'!O12</f>
        <v>0</v>
      </c>
      <c r="AH14" s="66">
        <f>'№ 9'!O13</f>
        <v>0</v>
      </c>
    </row>
    <row r="15" spans="1:34" ht="16.5" customHeight="1">
      <c r="A15" s="65"/>
      <c r="B15" s="21">
        <v>10</v>
      </c>
      <c r="C15" s="66">
        <f>'№ 5'!M11</f>
        <v>0</v>
      </c>
      <c r="D15" s="66">
        <f>'№ 5'!M12</f>
        <v>0</v>
      </c>
      <c r="E15" s="66">
        <f>'№ 5'!M13</f>
        <v>0</v>
      </c>
      <c r="F15" s="67"/>
      <c r="H15" s="65"/>
      <c r="I15" s="21">
        <v>10</v>
      </c>
      <c r="J15" s="66">
        <f>'№ 10'!N11</f>
        <v>0</v>
      </c>
      <c r="K15" s="66">
        <f>'№ 10'!N12</f>
        <v>0</v>
      </c>
      <c r="L15" s="66">
        <f>'№ 10'!N13</f>
        <v>0</v>
      </c>
      <c r="M15" s="71"/>
      <c r="N15" s="1">
        <f t="shared" si="0"/>
        <v>0</v>
      </c>
      <c r="P15" s="221" t="s">
        <v>152</v>
      </c>
      <c r="Q15" s="221"/>
      <c r="R15" s="221"/>
      <c r="S15" s="223">
        <f>SUM(N31,N16)</f>
        <v>0</v>
      </c>
      <c r="T15" s="223"/>
      <c r="U15" s="82" t="s">
        <v>147</v>
      </c>
      <c r="AE15" s="21">
        <v>10</v>
      </c>
      <c r="AF15" s="66">
        <f>'№ 10'!O11</f>
        <v>0</v>
      </c>
      <c r="AG15" s="66">
        <f>'№ 10'!O12</f>
        <v>0</v>
      </c>
      <c r="AH15" s="66">
        <f>'№ 10'!O13</f>
        <v>0</v>
      </c>
    </row>
    <row r="16" spans="1:21" ht="16.5" customHeight="1">
      <c r="A16" s="65"/>
      <c r="B16" s="21">
        <v>11</v>
      </c>
      <c r="C16" s="66">
        <f>'№ 6'!L11</f>
        <v>0</v>
      </c>
      <c r="D16" s="66">
        <f>'№ 6'!L12</f>
        <v>0</v>
      </c>
      <c r="E16" s="66">
        <f>'№ 6'!L13</f>
        <v>0</v>
      </c>
      <c r="F16" s="67"/>
      <c r="H16" s="65"/>
      <c r="M16" s="101"/>
      <c r="N16" s="1">
        <f>SUM(N6:N15)</f>
        <v>0</v>
      </c>
      <c r="P16" s="221" t="s">
        <v>153</v>
      </c>
      <c r="Q16" s="221"/>
      <c r="R16" s="221"/>
      <c r="S16" s="223">
        <f>N52</f>
        <v>0</v>
      </c>
      <c r="T16" s="223"/>
      <c r="U16" s="82" t="s">
        <v>147</v>
      </c>
    </row>
    <row r="17" spans="1:34" ht="16.5" customHeight="1">
      <c r="A17" s="65"/>
      <c r="B17" s="21">
        <v>12</v>
      </c>
      <c r="C17" s="66">
        <f>'№ 6'!M11</f>
        <v>0</v>
      </c>
      <c r="D17" s="66">
        <f>'№ 6'!M12</f>
        <v>0</v>
      </c>
      <c r="E17" s="66">
        <f>'№ 6'!M13</f>
        <v>0</v>
      </c>
      <c r="F17" s="67"/>
      <c r="H17" s="65"/>
      <c r="I17" s="205" t="s">
        <v>190</v>
      </c>
      <c r="J17" s="205"/>
      <c r="K17" s="205"/>
      <c r="L17" s="205"/>
      <c r="M17" s="102"/>
      <c r="P17" s="221" t="s">
        <v>154</v>
      </c>
      <c r="Q17" s="221"/>
      <c r="R17" s="221"/>
      <c r="S17" s="223">
        <f>S11+S12</f>
        <v>0</v>
      </c>
      <c r="T17" s="223"/>
      <c r="U17" s="82" t="s">
        <v>147</v>
      </c>
      <c r="AE17"/>
      <c r="AF17"/>
      <c r="AG17"/>
      <c r="AH17"/>
    </row>
    <row r="18" spans="1:34" ht="16.5" customHeight="1">
      <c r="A18" s="65"/>
      <c r="B18" s="21">
        <v>13</v>
      </c>
      <c r="C18" s="66">
        <f>'№ 7'!L11</f>
        <v>0</v>
      </c>
      <c r="D18" s="66">
        <f>'№ 7'!L12</f>
        <v>0</v>
      </c>
      <c r="E18" s="66">
        <f>'№ 7'!L13</f>
        <v>0</v>
      </c>
      <c r="F18" s="67"/>
      <c r="H18" s="65"/>
      <c r="I18" s="205"/>
      <c r="J18" s="205"/>
      <c r="K18" s="205"/>
      <c r="L18" s="205"/>
      <c r="M18" s="220" t="s">
        <v>106</v>
      </c>
      <c r="P18" s="221" t="s">
        <v>156</v>
      </c>
      <c r="Q18" s="221"/>
      <c r="R18" s="221"/>
      <c r="S18" s="223">
        <f>Деталировка!S6</f>
        <v>0</v>
      </c>
      <c r="T18" s="223"/>
      <c r="U18" s="82" t="s">
        <v>146</v>
      </c>
      <c r="AE18"/>
      <c r="AF18"/>
      <c r="AG18"/>
      <c r="AH18"/>
    </row>
    <row r="19" spans="1:34" ht="16.5" customHeight="1">
      <c r="A19" s="65"/>
      <c r="B19" s="21">
        <v>14</v>
      </c>
      <c r="C19" s="66">
        <f>'№ 7'!M11</f>
        <v>0</v>
      </c>
      <c r="D19" s="66">
        <f>'№ 7'!M12</f>
        <v>0</v>
      </c>
      <c r="E19" s="66">
        <f>'№ 7'!M13</f>
        <v>0</v>
      </c>
      <c r="F19" s="72"/>
      <c r="H19" s="65"/>
      <c r="I19" s="220" t="s">
        <v>2</v>
      </c>
      <c r="J19" s="220" t="s">
        <v>103</v>
      </c>
      <c r="K19" s="220" t="s">
        <v>104</v>
      </c>
      <c r="L19" s="220" t="s">
        <v>105</v>
      </c>
      <c r="M19" s="220"/>
      <c r="P19" s="221" t="s">
        <v>157</v>
      </c>
      <c r="Q19" s="221"/>
      <c r="R19" s="221"/>
      <c r="S19" s="223">
        <f>S6</f>
        <v>0</v>
      </c>
      <c r="T19" s="223"/>
      <c r="U19" s="82" t="s">
        <v>146</v>
      </c>
      <c r="AE19"/>
      <c r="AF19"/>
      <c r="AG19"/>
      <c r="AH19"/>
    </row>
    <row r="20" spans="1:34" ht="16.5" customHeight="1">
      <c r="A20" s="65"/>
      <c r="B20" s="21">
        <v>15</v>
      </c>
      <c r="C20" s="66">
        <f>'№ 8'!L11</f>
        <v>0</v>
      </c>
      <c r="D20" s="66">
        <f>'№ 8'!L12</f>
        <v>0</v>
      </c>
      <c r="E20" s="66">
        <f>'№ 8'!L13</f>
        <v>0</v>
      </c>
      <c r="F20" s="72"/>
      <c r="H20" s="65"/>
      <c r="I20" s="220"/>
      <c r="J20" s="220"/>
      <c r="K20" s="220"/>
      <c r="L20" s="220"/>
      <c r="M20" s="220"/>
      <c r="P20" s="221" t="s">
        <v>158</v>
      </c>
      <c r="Q20" s="221"/>
      <c r="R20" s="221"/>
      <c r="S20" s="223">
        <f>SUM('№ 1'!AL11:AL21,'№ 2'!AL11:AL21,'№ 3'!AL11:AL21,'№ 4'!AL11:AL21,'№ 5'!AL11:AL21,'№ 6'!AL11:AL21,'№ 7'!AL11:AL21,'№ 8'!AL11:AL21,'№ 9'!AL11:AL21,'№ 10'!AL11:AL21,'БЛАНК ЗАКАЗА'!W31)</f>
        <v>0</v>
      </c>
      <c r="T20" s="223"/>
      <c r="U20" s="82" t="s">
        <v>146</v>
      </c>
      <c r="AE20"/>
      <c r="AF20"/>
      <c r="AG20"/>
      <c r="AH20"/>
    </row>
    <row r="21" spans="1:34" ht="16.5" customHeight="1">
      <c r="A21" s="65"/>
      <c r="B21" s="21">
        <v>16</v>
      </c>
      <c r="C21" s="66">
        <f>'№ 8'!M11</f>
        <v>0</v>
      </c>
      <c r="D21" s="66">
        <f>'№ 8'!M12</f>
        <v>0</v>
      </c>
      <c r="E21" s="66">
        <f>'№ 8'!M13</f>
        <v>0</v>
      </c>
      <c r="F21" s="72"/>
      <c r="H21" s="65"/>
      <c r="I21" s="220"/>
      <c r="J21" s="220"/>
      <c r="K21" s="220"/>
      <c r="L21" s="220"/>
      <c r="M21" s="67"/>
      <c r="N21" s="1">
        <f aca="true" t="shared" si="1" ref="N21:N30">ROUNDUP(AF22*AG22*AH22*0.00001,2)</f>
        <v>0</v>
      </c>
      <c r="AE21"/>
      <c r="AF21"/>
      <c r="AG21"/>
      <c r="AH21"/>
    </row>
    <row r="22" spans="1:34" ht="16.5" customHeight="1">
      <c r="A22" s="65"/>
      <c r="B22" s="21">
        <v>17</v>
      </c>
      <c r="C22" s="66">
        <f>'№ 9'!L11</f>
        <v>0</v>
      </c>
      <c r="D22" s="66">
        <f>'№ 9'!L12</f>
        <v>0</v>
      </c>
      <c r="E22" s="66">
        <f>'№ 9'!L13</f>
        <v>0</v>
      </c>
      <c r="F22" s="72"/>
      <c r="H22" s="65"/>
      <c r="I22" s="20">
        <v>1</v>
      </c>
      <c r="J22" s="66">
        <f>'№ 1'!R11</f>
        <v>0</v>
      </c>
      <c r="K22" s="66">
        <f>'№ 1'!R12</f>
        <v>0</v>
      </c>
      <c r="L22" s="66">
        <f>'№ 1'!R13</f>
        <v>0</v>
      </c>
      <c r="M22" s="67"/>
      <c r="N22" s="1">
        <f t="shared" si="1"/>
        <v>0</v>
      </c>
      <c r="AE22"/>
      <c r="AF22"/>
      <c r="AG22"/>
      <c r="AH22"/>
    </row>
    <row r="23" spans="1:34" ht="16.5" customHeight="1">
      <c r="A23" s="65"/>
      <c r="B23" s="21">
        <v>18</v>
      </c>
      <c r="C23" s="66">
        <f>'№ 9'!M11</f>
        <v>0</v>
      </c>
      <c r="D23" s="66">
        <f>'№ 9'!M12</f>
        <v>0</v>
      </c>
      <c r="E23" s="66">
        <f>'№ 9'!M13</f>
        <v>0</v>
      </c>
      <c r="F23" s="67"/>
      <c r="H23" s="65"/>
      <c r="I23" s="20">
        <v>2</v>
      </c>
      <c r="J23" s="66">
        <f>'№ 2'!R11</f>
        <v>0</v>
      </c>
      <c r="K23" s="66">
        <f>'№ 2'!R12</f>
        <v>0</v>
      </c>
      <c r="L23" s="66">
        <f>'№ 2'!R13</f>
        <v>0</v>
      </c>
      <c r="M23" s="67"/>
      <c r="N23" s="1">
        <f t="shared" si="1"/>
        <v>0</v>
      </c>
      <c r="AE23"/>
      <c r="AF23"/>
      <c r="AG23"/>
      <c r="AH23"/>
    </row>
    <row r="24" spans="1:34" ht="16.5" customHeight="1">
      <c r="A24" s="65"/>
      <c r="B24" s="21">
        <v>19</v>
      </c>
      <c r="C24" s="66">
        <f>'№ 10'!L11</f>
        <v>0</v>
      </c>
      <c r="D24" s="66">
        <f>'№ 10'!L12</f>
        <v>0</v>
      </c>
      <c r="E24" s="66">
        <f>'№ 10'!L13</f>
        <v>0</v>
      </c>
      <c r="F24" s="67"/>
      <c r="H24" s="65"/>
      <c r="I24" s="20">
        <v>3</v>
      </c>
      <c r="J24" s="66">
        <f>'№ 3'!R11</f>
        <v>0</v>
      </c>
      <c r="K24" s="66">
        <f>'№ 3'!R12</f>
        <v>0</v>
      </c>
      <c r="L24" s="66">
        <f>'№ 3'!R13</f>
        <v>0</v>
      </c>
      <c r="M24" s="68"/>
      <c r="N24" s="1">
        <f t="shared" si="1"/>
        <v>0</v>
      </c>
      <c r="AE24"/>
      <c r="AF24"/>
      <c r="AG24"/>
      <c r="AH24"/>
    </row>
    <row r="25" spans="1:34" ht="16.5" customHeight="1">
      <c r="A25" s="65"/>
      <c r="B25" s="21">
        <v>20</v>
      </c>
      <c r="C25" s="66">
        <f>'№ 10'!M11</f>
        <v>0</v>
      </c>
      <c r="D25" s="66">
        <f>'№ 10'!M12</f>
        <v>0</v>
      </c>
      <c r="E25" s="66">
        <f>'№ 10'!M13</f>
        <v>0</v>
      </c>
      <c r="F25" s="67"/>
      <c r="H25" s="65"/>
      <c r="I25" s="20">
        <v>4</v>
      </c>
      <c r="J25" s="66">
        <f>'№ 4'!R11</f>
        <v>0</v>
      </c>
      <c r="K25" s="66">
        <f>'№ 4'!R12</f>
        <v>0</v>
      </c>
      <c r="L25" s="66">
        <f>'№ 4'!R13</f>
        <v>0</v>
      </c>
      <c r="M25" s="68"/>
      <c r="N25" s="1">
        <f t="shared" si="1"/>
        <v>0</v>
      </c>
      <c r="AE25"/>
      <c r="AF25"/>
      <c r="AG25"/>
      <c r="AH25"/>
    </row>
    <row r="26" spans="1:34" ht="16.5" customHeight="1">
      <c r="A26" s="65"/>
      <c r="B26" s="21">
        <v>21</v>
      </c>
      <c r="C26" s="66">
        <f>'БЛАНК ЗАКАЗА'!C21</f>
        <v>0</v>
      </c>
      <c r="D26" s="66">
        <f>'БЛАНК ЗАКАЗА'!D21</f>
        <v>0</v>
      </c>
      <c r="E26" s="66">
        <f>'БЛАНК ЗАКАЗА'!E21</f>
        <v>0</v>
      </c>
      <c r="F26" s="67"/>
      <c r="H26" s="65"/>
      <c r="I26" s="20">
        <v>5</v>
      </c>
      <c r="J26" s="66">
        <f>'№ 5'!R11</f>
        <v>0</v>
      </c>
      <c r="K26" s="66">
        <f>'№ 5'!R12</f>
        <v>0</v>
      </c>
      <c r="L26" s="66">
        <f>'№ 5'!R13</f>
        <v>0</v>
      </c>
      <c r="M26" s="68"/>
      <c r="N26" s="1">
        <f t="shared" si="1"/>
        <v>0</v>
      </c>
      <c r="AE26"/>
      <c r="AF26"/>
      <c r="AG26"/>
      <c r="AH26"/>
    </row>
    <row r="27" spans="1:34" ht="16.5" customHeight="1">
      <c r="A27" s="65"/>
      <c r="B27" s="21">
        <v>22</v>
      </c>
      <c r="C27" s="66">
        <f>'БЛАНК ЗАКАЗА'!C22</f>
        <v>0</v>
      </c>
      <c r="D27" s="66">
        <f>'БЛАНК ЗАКАЗА'!D22</f>
        <v>0</v>
      </c>
      <c r="E27" s="66">
        <f>'БЛАНК ЗАКАЗА'!E22</f>
        <v>0</v>
      </c>
      <c r="F27" s="67"/>
      <c r="H27" s="65"/>
      <c r="I27" s="20">
        <v>6</v>
      </c>
      <c r="J27" s="66">
        <f>'№ 6'!R11</f>
        <v>0</v>
      </c>
      <c r="K27" s="66">
        <f>'№ 6'!R12</f>
        <v>0</v>
      </c>
      <c r="L27" s="66">
        <f>'№ 6'!R13</f>
        <v>0</v>
      </c>
      <c r="M27" s="70"/>
      <c r="N27" s="1">
        <f t="shared" si="1"/>
        <v>0</v>
      </c>
      <c r="AE27"/>
      <c r="AF27"/>
      <c r="AG27"/>
      <c r="AH27"/>
    </row>
    <row r="28" spans="1:34" ht="16.5" customHeight="1">
      <c r="A28" s="65"/>
      <c r="B28" s="21">
        <v>23</v>
      </c>
      <c r="C28" s="66">
        <f>'БЛАНК ЗАКАЗА'!C23</f>
        <v>0</v>
      </c>
      <c r="D28" s="66">
        <f>'БЛАНК ЗАКАЗА'!D23</f>
        <v>0</v>
      </c>
      <c r="E28" s="66">
        <f>'БЛАНК ЗАКАЗА'!E23</f>
        <v>0</v>
      </c>
      <c r="F28" s="67"/>
      <c r="H28" s="65"/>
      <c r="I28" s="21">
        <v>7</v>
      </c>
      <c r="J28" s="66">
        <f>'№ 7'!R11</f>
        <v>0</v>
      </c>
      <c r="K28" s="66">
        <f>'№ 7'!R12</f>
        <v>0</v>
      </c>
      <c r="L28" s="66">
        <f>'№ 7'!R13</f>
        <v>0</v>
      </c>
      <c r="M28" s="67"/>
      <c r="N28" s="1">
        <f t="shared" si="1"/>
        <v>0</v>
      </c>
      <c r="AE28"/>
      <c r="AF28"/>
      <c r="AG28"/>
      <c r="AH28"/>
    </row>
    <row r="29" spans="1:34" ht="16.5" customHeight="1">
      <c r="A29" s="65"/>
      <c r="B29" s="21">
        <v>24</v>
      </c>
      <c r="C29" s="66">
        <f>'БЛАНК ЗАКАЗА'!C24</f>
        <v>0</v>
      </c>
      <c r="D29" s="66">
        <f>'БЛАНК ЗАКАЗА'!D24</f>
        <v>0</v>
      </c>
      <c r="E29" s="66">
        <f>'БЛАНК ЗАКАЗА'!E24</f>
        <v>0</v>
      </c>
      <c r="F29" s="67"/>
      <c r="H29" s="65"/>
      <c r="I29" s="21">
        <v>8</v>
      </c>
      <c r="J29" s="66">
        <f>'№ 8'!R11</f>
        <v>0</v>
      </c>
      <c r="K29" s="66">
        <f>'№ 8'!R12</f>
        <v>0</v>
      </c>
      <c r="L29" s="66">
        <f>'№ 8'!R13</f>
        <v>0</v>
      </c>
      <c r="M29" s="67"/>
      <c r="N29" s="1">
        <f t="shared" si="1"/>
        <v>0</v>
      </c>
      <c r="AE29"/>
      <c r="AF29"/>
      <c r="AG29"/>
      <c r="AH29"/>
    </row>
    <row r="30" spans="1:34" ht="16.5" customHeight="1">
      <c r="A30" s="65"/>
      <c r="B30" s="21">
        <v>25</v>
      </c>
      <c r="C30" s="66">
        <f>'БЛАНК ЗАКАЗА'!C25</f>
        <v>0</v>
      </c>
      <c r="D30" s="66">
        <f>'БЛАНК ЗАКАЗА'!D25</f>
        <v>0</v>
      </c>
      <c r="E30" s="66">
        <f>'БЛАНК ЗАКАЗА'!E25</f>
        <v>0</v>
      </c>
      <c r="F30" s="67"/>
      <c r="H30" s="65"/>
      <c r="I30" s="21">
        <v>9</v>
      </c>
      <c r="J30" s="66">
        <f>'№ 9'!R11</f>
        <v>0</v>
      </c>
      <c r="K30" s="66">
        <f>'№ 9'!R12</f>
        <v>0</v>
      </c>
      <c r="L30" s="66">
        <f>'№ 9'!R13</f>
        <v>0</v>
      </c>
      <c r="M30" s="67"/>
      <c r="N30" s="1">
        <f t="shared" si="1"/>
        <v>0</v>
      </c>
      <c r="AE30"/>
      <c r="AF30"/>
      <c r="AG30"/>
      <c r="AH30"/>
    </row>
    <row r="31" spans="1:34" ht="16.5" customHeight="1">
      <c r="A31" s="65"/>
      <c r="B31" s="21">
        <v>26</v>
      </c>
      <c r="C31" s="66">
        <f>'БЛАНК ЗАКАЗА'!C26</f>
        <v>0</v>
      </c>
      <c r="D31" s="66">
        <f>'БЛАНК ЗАКАЗА'!D26</f>
        <v>0</v>
      </c>
      <c r="E31" s="66">
        <f>'БЛАНК ЗАКАЗА'!E26</f>
        <v>0</v>
      </c>
      <c r="F31" s="67"/>
      <c r="H31" s="65"/>
      <c r="I31" s="21">
        <v>10</v>
      </c>
      <c r="J31" s="66">
        <f>'№ 10'!R11</f>
        <v>0</v>
      </c>
      <c r="K31" s="66">
        <f>'№ 10'!R12</f>
        <v>0</v>
      </c>
      <c r="L31" s="66">
        <f>'№ 10'!R13</f>
        <v>0</v>
      </c>
      <c r="M31" s="74"/>
      <c r="N31" s="1">
        <f>SUM(N21:N30)</f>
        <v>0</v>
      </c>
      <c r="AE31"/>
      <c r="AF31"/>
      <c r="AG31"/>
      <c r="AH31"/>
    </row>
    <row r="32" spans="1:13" ht="16.5" customHeight="1">
      <c r="A32" s="65"/>
      <c r="B32" s="21">
        <v>27</v>
      </c>
      <c r="C32" s="66">
        <f>'БЛАНК ЗАКАЗА'!C27</f>
        <v>0</v>
      </c>
      <c r="D32" s="66">
        <f>'БЛАНК ЗАКАЗА'!D27</f>
        <v>0</v>
      </c>
      <c r="E32" s="66">
        <f>'БЛАНК ЗАКАЗА'!E27</f>
        <v>0</v>
      </c>
      <c r="F32" s="67"/>
      <c r="H32" s="65"/>
      <c r="I32" s="22"/>
      <c r="J32" s="73"/>
      <c r="K32" s="73"/>
      <c r="L32" s="73"/>
      <c r="M32" s="74"/>
    </row>
    <row r="33" spans="1:13" ht="16.5" customHeight="1">
      <c r="A33" s="65"/>
      <c r="B33" s="21">
        <v>28</v>
      </c>
      <c r="C33" s="66">
        <f>'БЛАНК ЗАКАЗА'!C28</f>
        <v>0</v>
      </c>
      <c r="D33" s="66">
        <f>'БЛАНК ЗАКАЗА'!D28</f>
        <v>0</v>
      </c>
      <c r="E33" s="66">
        <f>'БЛАНК ЗАКАЗА'!E28</f>
        <v>0</v>
      </c>
      <c r="F33" s="67"/>
      <c r="H33" s="65"/>
      <c r="I33" s="22"/>
      <c r="J33" s="73"/>
      <c r="K33" s="73"/>
      <c r="L33" s="73"/>
      <c r="M33" s="74"/>
    </row>
    <row r="34" spans="1:13" ht="16.5" customHeight="1">
      <c r="A34" s="65"/>
      <c r="B34" s="21">
        <v>29</v>
      </c>
      <c r="C34" s="66">
        <f>'БЛАНК ЗАКАЗА'!C29</f>
        <v>0</v>
      </c>
      <c r="D34" s="66">
        <f>'БЛАНК ЗАКАЗА'!D29</f>
        <v>0</v>
      </c>
      <c r="E34" s="66">
        <f>'БЛАНК ЗАКАЗА'!E29</f>
        <v>0</v>
      </c>
      <c r="F34" s="67"/>
      <c r="H34" s="65"/>
      <c r="I34" s="22"/>
      <c r="J34" s="73"/>
      <c r="K34" s="73"/>
      <c r="L34" s="73"/>
      <c r="M34" s="74"/>
    </row>
    <row r="35" spans="1:13" ht="16.5" customHeight="1">
      <c r="A35" s="65"/>
      <c r="B35" s="21">
        <v>30</v>
      </c>
      <c r="C35" s="66">
        <f>'БЛАНК ЗАКАЗА'!C30</f>
        <v>0</v>
      </c>
      <c r="D35" s="66">
        <f>'БЛАНК ЗАКАЗА'!D30</f>
        <v>0</v>
      </c>
      <c r="E35" s="66">
        <f>'БЛАНК ЗАКАЗА'!E30</f>
        <v>0</v>
      </c>
      <c r="F35" s="67"/>
      <c r="H35" s="65"/>
      <c r="I35" s="22"/>
      <c r="J35" s="73"/>
      <c r="K35" s="73"/>
      <c r="L35" s="73"/>
      <c r="M35" s="74"/>
    </row>
    <row r="36" spans="1:13" ht="16.5" customHeight="1">
      <c r="A36" s="65"/>
      <c r="B36" s="23"/>
      <c r="C36" s="73"/>
      <c r="D36" s="73"/>
      <c r="E36" s="73"/>
      <c r="F36" s="74"/>
      <c r="H36" s="65"/>
      <c r="I36" s="22"/>
      <c r="J36" s="73"/>
      <c r="K36" s="73"/>
      <c r="L36" s="73"/>
      <c r="M36" s="74"/>
    </row>
    <row r="37" spans="1:13" ht="16.5" customHeight="1">
      <c r="A37" s="65"/>
      <c r="H37" s="65"/>
      <c r="M37" s="101"/>
    </row>
    <row r="38" spans="1:13" ht="16.5" customHeight="1">
      <c r="A38" s="65"/>
      <c r="F38" s="101"/>
      <c r="H38" s="65"/>
      <c r="M38" s="102"/>
    </row>
    <row r="39" spans="1:13" ht="16.5" customHeight="1">
      <c r="A39" s="65"/>
      <c r="F39" s="102"/>
      <c r="H39" s="65"/>
      <c r="M39" s="220" t="s">
        <v>106</v>
      </c>
    </row>
    <row r="40" spans="1:13" ht="16.5" customHeight="1">
      <c r="A40" s="65"/>
      <c r="F40" s="220" t="s">
        <v>106</v>
      </c>
      <c r="H40" s="65"/>
      <c r="M40" s="220"/>
    </row>
    <row r="41" spans="1:13" ht="16.5" customHeight="1">
      <c r="A41" s="65"/>
      <c r="F41" s="220"/>
      <c r="H41" s="65"/>
      <c r="M41" s="220"/>
    </row>
    <row r="42" spans="1:14" ht="16.5" customHeight="1">
      <c r="A42" s="65"/>
      <c r="F42" s="220"/>
      <c r="H42" s="65"/>
      <c r="M42" s="67"/>
      <c r="N42" s="1">
        <f aca="true" t="shared" si="2" ref="N42:N51">ROUNDUP(J22*K22*L22*0.00001,2)</f>
        <v>0</v>
      </c>
    </row>
    <row r="43" spans="1:16" ht="16.5" customHeight="1">
      <c r="A43" s="65"/>
      <c r="F43" s="67"/>
      <c r="H43" s="65"/>
      <c r="M43" s="67"/>
      <c r="N43" s="1">
        <f t="shared" si="2"/>
        <v>0</v>
      </c>
      <c r="P43" s="1">
        <f aca="true" t="shared" si="3" ref="P43:P51">ROUNDUP((J6*K6*0.000001*L6)*1.2,2)</f>
        <v>0</v>
      </c>
    </row>
    <row r="44" spans="1:16" ht="16.5" customHeight="1">
      <c r="A44" s="65"/>
      <c r="F44" s="67"/>
      <c r="H44" s="65"/>
      <c r="M44" s="67"/>
      <c r="N44" s="1">
        <f t="shared" si="2"/>
        <v>0</v>
      </c>
      <c r="P44" s="1">
        <f t="shared" si="3"/>
        <v>0</v>
      </c>
    </row>
    <row r="45" spans="1:16" ht="16.5" customHeight="1">
      <c r="A45" s="65"/>
      <c r="F45" s="67"/>
      <c r="H45" s="65"/>
      <c r="M45" s="68"/>
      <c r="N45" s="1">
        <f t="shared" si="2"/>
        <v>0</v>
      </c>
      <c r="P45" s="1">
        <f t="shared" si="3"/>
        <v>0</v>
      </c>
    </row>
    <row r="46" spans="6:16" ht="16.5" customHeight="1">
      <c r="F46" s="68"/>
      <c r="M46" s="68"/>
      <c r="N46" s="1">
        <f t="shared" si="2"/>
        <v>0</v>
      </c>
      <c r="P46" s="1">
        <f t="shared" si="3"/>
        <v>0</v>
      </c>
    </row>
    <row r="47" spans="6:16" ht="16.5" customHeight="1">
      <c r="F47" s="68"/>
      <c r="M47" s="68"/>
      <c r="N47" s="1">
        <f t="shared" si="2"/>
        <v>0</v>
      </c>
      <c r="P47" s="1">
        <f t="shared" si="3"/>
        <v>0</v>
      </c>
    </row>
    <row r="48" spans="6:16" ht="16.5" customHeight="1">
      <c r="F48" s="68"/>
      <c r="M48" s="70"/>
      <c r="N48" s="1">
        <f t="shared" si="2"/>
        <v>0</v>
      </c>
      <c r="P48" s="1">
        <f t="shared" si="3"/>
        <v>0</v>
      </c>
    </row>
    <row r="49" spans="6:16" ht="16.5" customHeight="1">
      <c r="F49" s="70"/>
      <c r="M49" s="67"/>
      <c r="N49" s="1">
        <f t="shared" si="2"/>
        <v>0</v>
      </c>
      <c r="P49" s="1">
        <f t="shared" si="3"/>
        <v>0</v>
      </c>
    </row>
    <row r="50" spans="6:16" ht="16.5" customHeight="1">
      <c r="F50" s="67"/>
      <c r="M50" s="67"/>
      <c r="N50" s="1">
        <f t="shared" si="2"/>
        <v>0</v>
      </c>
      <c r="P50" s="1">
        <f t="shared" si="3"/>
        <v>0</v>
      </c>
    </row>
    <row r="51" spans="6:16" ht="16.5" customHeight="1">
      <c r="F51" s="67"/>
      <c r="M51" s="67"/>
      <c r="N51" s="1">
        <f t="shared" si="2"/>
        <v>0</v>
      </c>
      <c r="P51" s="1">
        <f t="shared" si="3"/>
        <v>0</v>
      </c>
    </row>
    <row r="52" spans="6:14" ht="20.25">
      <c r="F52" s="67"/>
      <c r="I52" s="22"/>
      <c r="J52" s="73"/>
      <c r="K52" s="73"/>
      <c r="L52" s="73"/>
      <c r="M52" s="74"/>
      <c r="N52" s="1">
        <f>SUM(N42:N51)</f>
        <v>0</v>
      </c>
    </row>
  </sheetData>
  <sheetProtection password="EDBB" sheet="1" selectLockedCells="1" selectUnlockedCells="1"/>
  <mergeCells count="66">
    <mergeCell ref="S13:T13"/>
    <mergeCell ref="U13:Y13"/>
    <mergeCell ref="B2:E2"/>
    <mergeCell ref="P11:R11"/>
    <mergeCell ref="S11:T11"/>
    <mergeCell ref="U11:Y11"/>
    <mergeCell ref="P10:R10"/>
    <mergeCell ref="S10:T10"/>
    <mergeCell ref="U10:Y10"/>
    <mergeCell ref="AF3:AF5"/>
    <mergeCell ref="AG3:AG5"/>
    <mergeCell ref="AH3:AH5"/>
    <mergeCell ref="M3:M5"/>
    <mergeCell ref="AE2:AH2"/>
    <mergeCell ref="B3:B5"/>
    <mergeCell ref="C3:C5"/>
    <mergeCell ref="D3:D5"/>
    <mergeCell ref="E3:E5"/>
    <mergeCell ref="F3:F5"/>
    <mergeCell ref="M39:M41"/>
    <mergeCell ref="F40:F42"/>
    <mergeCell ref="I17:L18"/>
    <mergeCell ref="S18:T18"/>
    <mergeCell ref="M18:M20"/>
    <mergeCell ref="AE3:AE5"/>
    <mergeCell ref="P12:R12"/>
    <mergeCell ref="S12:T12"/>
    <mergeCell ref="U12:Y12"/>
    <mergeCell ref="P13:R13"/>
    <mergeCell ref="I19:I21"/>
    <mergeCell ref="J19:J21"/>
    <mergeCell ref="K19:K21"/>
    <mergeCell ref="L19:L21"/>
    <mergeCell ref="P19:R19"/>
    <mergeCell ref="S19:T19"/>
    <mergeCell ref="P20:R20"/>
    <mergeCell ref="S20:T20"/>
    <mergeCell ref="U14:Y14"/>
    <mergeCell ref="P5:R5"/>
    <mergeCell ref="S5:T5"/>
    <mergeCell ref="U5:Y5"/>
    <mergeCell ref="P6:R6"/>
    <mergeCell ref="S6:T6"/>
    <mergeCell ref="U6:Y6"/>
    <mergeCell ref="P7:R7"/>
    <mergeCell ref="S7:T7"/>
    <mergeCell ref="U7:Y7"/>
    <mergeCell ref="P18:R18"/>
    <mergeCell ref="P14:R14"/>
    <mergeCell ref="P15:R15"/>
    <mergeCell ref="S15:T15"/>
    <mergeCell ref="P16:R16"/>
    <mergeCell ref="S16:T16"/>
    <mergeCell ref="P17:R17"/>
    <mergeCell ref="S17:T17"/>
    <mergeCell ref="S14:T14"/>
    <mergeCell ref="S8:Y8"/>
    <mergeCell ref="P9:R9"/>
    <mergeCell ref="S9:T9"/>
    <mergeCell ref="I2:L2"/>
    <mergeCell ref="I3:I5"/>
    <mergeCell ref="J3:J5"/>
    <mergeCell ref="K3:K5"/>
    <mergeCell ref="L3:L5"/>
    <mergeCell ref="P8:R8"/>
    <mergeCell ref="U9:Y9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75" r:id="rId1"/>
  <ignoredErrors>
    <ignoredError sqref="C6:E3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7"/>
  <dimension ref="A1:Y38"/>
  <sheetViews>
    <sheetView zoomScalePageLayoutView="0" workbookViewId="0" topLeftCell="A3">
      <selection activeCell="F13" sqref="F13"/>
    </sheetView>
  </sheetViews>
  <sheetFormatPr defaultColWidth="9.140625" defaultRowHeight="15"/>
  <cols>
    <col min="1" max="1" width="36.7109375" style="8" customWidth="1"/>
    <col min="2" max="2" width="21.8515625" style="0" customWidth="1"/>
    <col min="3" max="3" width="7.7109375" style="0" customWidth="1"/>
    <col min="4" max="4" width="44.140625" style="0" customWidth="1"/>
    <col min="5" max="5" width="7.7109375" style="0" customWidth="1"/>
    <col min="6" max="6" width="28.421875" style="0" customWidth="1"/>
    <col min="7" max="25" width="7.7109375" style="0" customWidth="1"/>
  </cols>
  <sheetData>
    <row r="1" spans="1:25" s="2" customFormat="1" ht="30" customHeight="1" hidden="1" thickBot="1">
      <c r="A1" s="8"/>
      <c r="F1" s="6" t="s">
        <v>23</v>
      </c>
      <c r="G1" s="6" t="s">
        <v>24</v>
      </c>
      <c r="H1" s="6" t="s">
        <v>25</v>
      </c>
      <c r="I1" s="6" t="s">
        <v>28</v>
      </c>
      <c r="J1" s="6" t="s">
        <v>29</v>
      </c>
      <c r="K1" s="6" t="s">
        <v>11</v>
      </c>
      <c r="L1" s="6" t="s">
        <v>12</v>
      </c>
      <c r="M1" s="6" t="s">
        <v>3</v>
      </c>
      <c r="N1" s="6" t="s">
        <v>13</v>
      </c>
      <c r="O1" s="6" t="s">
        <v>14</v>
      </c>
      <c r="P1" s="6" t="s">
        <v>15</v>
      </c>
      <c r="Q1" s="6" t="s">
        <v>39</v>
      </c>
      <c r="R1" s="6" t="s">
        <v>16</v>
      </c>
      <c r="S1" s="6" t="s">
        <v>17</v>
      </c>
      <c r="T1" s="6" t="s">
        <v>18</v>
      </c>
      <c r="U1" s="6" t="s">
        <v>21</v>
      </c>
      <c r="V1" s="7" t="s">
        <v>36</v>
      </c>
      <c r="W1" s="7" t="s">
        <v>37</v>
      </c>
      <c r="X1" s="7" t="s">
        <v>38</v>
      </c>
      <c r="Y1" s="7" t="s">
        <v>44</v>
      </c>
    </row>
    <row r="2" spans="1:25" ht="63.75" customHeight="1" hidden="1" thickBot="1">
      <c r="A2" s="9">
        <v>1E-06</v>
      </c>
      <c r="B2" s="5">
        <v>1.2</v>
      </c>
      <c r="C2" s="5">
        <v>200</v>
      </c>
      <c r="D2" s="5">
        <v>2</v>
      </c>
      <c r="E2" s="5">
        <v>186</v>
      </c>
      <c r="F2" s="5">
        <v>181</v>
      </c>
      <c r="G2" s="5">
        <v>0.001</v>
      </c>
      <c r="H2" s="5">
        <v>100</v>
      </c>
      <c r="I2" s="5">
        <v>8</v>
      </c>
      <c r="J2" s="4">
        <v>30</v>
      </c>
      <c r="K2" s="5">
        <v>650</v>
      </c>
      <c r="L2" s="5">
        <v>600</v>
      </c>
      <c r="M2" s="5">
        <v>27</v>
      </c>
      <c r="N2" s="5">
        <v>1</v>
      </c>
      <c r="O2" s="5">
        <v>1</v>
      </c>
      <c r="P2" s="5">
        <v>200</v>
      </c>
      <c r="Q2" s="5">
        <v>192</v>
      </c>
      <c r="R2" s="5">
        <v>21</v>
      </c>
      <c r="S2" s="5">
        <v>84</v>
      </c>
      <c r="T2" s="5">
        <v>8</v>
      </c>
      <c r="U2" s="5">
        <v>21</v>
      </c>
      <c r="V2" s="4">
        <v>0</v>
      </c>
      <c r="W2" s="4">
        <v>0</v>
      </c>
      <c r="X2" s="4">
        <v>0</v>
      </c>
      <c r="Y2" s="4">
        <v>10</v>
      </c>
    </row>
    <row r="3" ht="19.5" thickBot="1"/>
    <row r="4" spans="1:7" ht="18" customHeight="1" thickBot="1">
      <c r="A4" s="11" t="s">
        <v>49</v>
      </c>
      <c r="B4" s="18">
        <v>1E-06</v>
      </c>
      <c r="D4" s="17" t="s">
        <v>72</v>
      </c>
      <c r="E4" s="14"/>
      <c r="F4" s="17" t="s">
        <v>34</v>
      </c>
      <c r="G4" s="16"/>
    </row>
    <row r="5" spans="1:10" ht="18" customHeight="1" thickBot="1">
      <c r="A5" s="11" t="s">
        <v>50</v>
      </c>
      <c r="B5" s="19">
        <v>1.2</v>
      </c>
      <c r="D5" s="17" t="s">
        <v>40</v>
      </c>
      <c r="E5" s="14"/>
      <c r="F5" s="17" t="s">
        <v>81</v>
      </c>
      <c r="G5" s="18">
        <v>15</v>
      </c>
      <c r="H5" s="18">
        <v>600</v>
      </c>
      <c r="I5" s="18">
        <v>0</v>
      </c>
      <c r="J5" s="18">
        <v>84</v>
      </c>
    </row>
    <row r="6" spans="1:10" ht="19.5" thickBot="1">
      <c r="A6" s="11" t="s">
        <v>51</v>
      </c>
      <c r="B6" s="19">
        <v>200</v>
      </c>
      <c r="D6" s="17" t="s">
        <v>41</v>
      </c>
      <c r="E6" s="10"/>
      <c r="F6" s="148" t="s">
        <v>208</v>
      </c>
      <c r="G6" s="18">
        <v>18</v>
      </c>
      <c r="H6" s="18">
        <v>1320</v>
      </c>
      <c r="I6" s="18">
        <v>0</v>
      </c>
      <c r="J6" s="18">
        <v>0</v>
      </c>
    </row>
    <row r="7" spans="1:10" ht="19.5" thickBot="1">
      <c r="A7" s="11" t="s">
        <v>22</v>
      </c>
      <c r="B7" s="19">
        <v>2</v>
      </c>
      <c r="D7" s="17" t="s">
        <v>42</v>
      </c>
      <c r="E7" s="10"/>
      <c r="F7" s="96" t="s">
        <v>195</v>
      </c>
      <c r="G7" s="18">
        <v>15</v>
      </c>
      <c r="H7" s="18">
        <v>3000</v>
      </c>
      <c r="I7" s="18">
        <v>0</v>
      </c>
      <c r="J7" s="18">
        <v>84</v>
      </c>
    </row>
    <row r="8" spans="1:5" ht="19.5" thickBot="1">
      <c r="A8" s="11" t="s">
        <v>52</v>
      </c>
      <c r="B8" s="19">
        <v>185</v>
      </c>
      <c r="D8" s="17" t="s">
        <v>43</v>
      </c>
      <c r="E8" s="10"/>
    </row>
    <row r="9" spans="1:7" ht="19.5" thickBot="1">
      <c r="A9" s="11" t="s">
        <v>53</v>
      </c>
      <c r="B9" s="19">
        <v>182</v>
      </c>
      <c r="D9" s="13"/>
      <c r="E9" s="13"/>
      <c r="F9" s="13"/>
      <c r="G9" s="13"/>
    </row>
    <row r="10" spans="1:2" ht="19.5" thickBot="1">
      <c r="A10" s="11" t="s">
        <v>54</v>
      </c>
      <c r="B10" s="19">
        <v>185</v>
      </c>
    </row>
    <row r="11" spans="1:2" ht="19.5" thickBot="1">
      <c r="A11" s="11" t="s">
        <v>55</v>
      </c>
      <c r="B11" s="19">
        <v>1.5</v>
      </c>
    </row>
    <row r="12" spans="1:2" ht="19.5" thickBot="1">
      <c r="A12" s="11" t="s">
        <v>56</v>
      </c>
      <c r="B12" s="19">
        <v>0.001</v>
      </c>
    </row>
    <row r="13" spans="1:2" ht="19.5" thickBot="1">
      <c r="A13" s="11" t="s">
        <v>57</v>
      </c>
      <c r="B13" s="19">
        <v>100</v>
      </c>
    </row>
    <row r="14" spans="1:2" ht="19.5" thickBot="1">
      <c r="A14" s="11" t="s">
        <v>28</v>
      </c>
      <c r="B14" s="19">
        <v>8</v>
      </c>
    </row>
    <row r="15" spans="1:2" ht="19.5" thickBot="1">
      <c r="A15" s="11" t="s">
        <v>29</v>
      </c>
      <c r="B15" s="18">
        <v>32</v>
      </c>
    </row>
    <row r="16" spans="1:2" ht="19.5" thickBot="1">
      <c r="A16" s="11" t="s">
        <v>11</v>
      </c>
      <c r="B16" s="19">
        <v>650</v>
      </c>
    </row>
    <row r="17" spans="1:2" ht="19.5" thickBot="1">
      <c r="A17" s="11" t="s">
        <v>12</v>
      </c>
      <c r="B17" s="19">
        <v>600</v>
      </c>
    </row>
    <row r="18" spans="1:2" ht="19.5" thickBot="1">
      <c r="A18" s="11" t="s">
        <v>3</v>
      </c>
      <c r="B18" s="19">
        <v>27</v>
      </c>
    </row>
    <row r="19" spans="1:2" ht="19.5" thickBot="1">
      <c r="A19" s="11" t="s">
        <v>13</v>
      </c>
      <c r="B19" s="19">
        <v>1</v>
      </c>
    </row>
    <row r="20" spans="1:2" ht="19.5" thickBot="1">
      <c r="A20" s="11" t="s">
        <v>14</v>
      </c>
      <c r="B20" s="19">
        <v>1</v>
      </c>
    </row>
    <row r="21" spans="1:2" ht="19.5" thickBot="1">
      <c r="A21" s="11" t="s">
        <v>15</v>
      </c>
      <c r="B21" s="19">
        <v>200</v>
      </c>
    </row>
    <row r="22" spans="1:2" ht="19.5" thickBot="1">
      <c r="A22" s="11" t="s">
        <v>16</v>
      </c>
      <c r="B22" s="19">
        <v>21</v>
      </c>
    </row>
    <row r="23" spans="1:2" ht="19.5" thickBot="1">
      <c r="A23" s="11" t="s">
        <v>17</v>
      </c>
      <c r="B23" s="19">
        <v>84</v>
      </c>
    </row>
    <row r="24" spans="1:2" ht="19.5" thickBot="1">
      <c r="A24" s="11" t="s">
        <v>18</v>
      </c>
      <c r="B24" s="19">
        <v>8</v>
      </c>
    </row>
    <row r="25" spans="1:2" ht="19.5" thickBot="1">
      <c r="A25" s="11" t="s">
        <v>21</v>
      </c>
      <c r="B25" s="19">
        <v>21</v>
      </c>
    </row>
    <row r="26" spans="1:2" ht="19.5" thickBot="1">
      <c r="A26" s="11" t="s">
        <v>38</v>
      </c>
      <c r="B26" s="19">
        <v>3000</v>
      </c>
    </row>
    <row r="31" spans="1:2" ht="18.75">
      <c r="A31" s="25"/>
      <c r="B31" s="3"/>
    </row>
    <row r="32" spans="1:2" ht="15" customHeight="1">
      <c r="A32" s="25"/>
      <c r="B32" s="3"/>
    </row>
    <row r="33" spans="1:2" ht="33" customHeight="1">
      <c r="A33" s="26"/>
      <c r="B33" s="3"/>
    </row>
    <row r="34" spans="1:2" ht="15.75">
      <c r="A34" s="27"/>
      <c r="B34" s="3"/>
    </row>
    <row r="35" spans="1:2" ht="15.75">
      <c r="A35" s="27"/>
      <c r="B35" s="3"/>
    </row>
    <row r="36" spans="1:2" ht="15.75">
      <c r="A36" s="27"/>
      <c r="B36" s="3"/>
    </row>
    <row r="37" spans="1:2" ht="15.75">
      <c r="A37" s="27"/>
      <c r="B37" s="3"/>
    </row>
    <row r="38" spans="1:2" ht="18.75">
      <c r="A38" s="25"/>
      <c r="B38" s="3"/>
    </row>
  </sheetData>
  <sheetProtection password="EDBB" sheet="1" objects="1"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Z290"/>
  <sheetViews>
    <sheetView zoomScale="55" zoomScaleNormal="55" zoomScalePageLayoutView="0" workbookViewId="0" topLeftCell="A4">
      <selection activeCell="Y23" sqref="Y23"/>
    </sheetView>
  </sheetViews>
  <sheetFormatPr defaultColWidth="9.140625" defaultRowHeight="15"/>
  <cols>
    <col min="1" max="2" width="5.7109375" style="1" customWidth="1"/>
    <col min="3" max="3" width="14.00390625" style="1" customWidth="1"/>
    <col min="4" max="8" width="10.7109375" style="1" customWidth="1"/>
    <col min="9" max="9" width="9.7109375" style="1" customWidth="1"/>
    <col min="10" max="10" width="10.00390625" style="1" customWidth="1"/>
    <col min="11" max="11" width="9.7109375" style="1" customWidth="1"/>
    <col min="12" max="12" width="12.8515625" style="1" customWidth="1"/>
    <col min="13" max="13" width="36.00390625" style="1" customWidth="1"/>
    <col min="14" max="14" width="8.28125" style="1" customWidth="1"/>
    <col min="15" max="15" width="34.421875" style="1" customWidth="1"/>
    <col min="16" max="18" width="14.8515625" style="1" customWidth="1"/>
    <col min="19" max="19" width="12.140625" style="1" customWidth="1"/>
    <col min="20" max="20" width="20.140625" style="1" customWidth="1"/>
    <col min="21" max="24" width="21.421875" style="1" customWidth="1"/>
    <col min="25" max="26" width="20.421875" style="1" customWidth="1"/>
    <col min="27" max="27" width="26.00390625" style="1" customWidth="1"/>
    <col min="28" max="28" width="23.00390625" style="1" customWidth="1"/>
    <col min="29" max="29" width="17.140625" style="1" customWidth="1"/>
    <col min="30" max="30" width="21.00390625" style="1" customWidth="1"/>
    <col min="31" max="31" width="20.7109375" style="1" customWidth="1"/>
    <col min="32" max="33" width="17.140625" style="1" customWidth="1"/>
    <col min="34" max="34" width="26.421875" style="1" customWidth="1"/>
    <col min="35" max="35" width="18.421875" style="1" customWidth="1"/>
    <col min="36" max="36" width="25.8515625" style="1" customWidth="1"/>
    <col min="37" max="37" width="18.421875" style="1" customWidth="1"/>
    <col min="38" max="38" width="42.57421875" style="1" customWidth="1"/>
    <col min="39" max="39" width="34.7109375" style="1" customWidth="1"/>
    <col min="40" max="40" width="12.140625" style="1" customWidth="1"/>
    <col min="41" max="41" width="21.421875" style="1" customWidth="1"/>
    <col min="42" max="42" width="9.7109375" style="1" customWidth="1"/>
    <col min="43" max="46" width="9.140625" style="1" customWidth="1"/>
    <col min="47" max="47" width="9.7109375" style="1" customWidth="1"/>
    <col min="48" max="48" width="4.28125" style="1" customWidth="1"/>
    <col min="49" max="49" width="14.57421875" style="1" customWidth="1"/>
    <col min="50" max="50" width="15.57421875" style="1" customWidth="1"/>
    <col min="51" max="51" width="9.140625" style="1" hidden="1" customWidth="1"/>
    <col min="52" max="52" width="11.00390625" style="1" customWidth="1"/>
    <col min="53" max="53" width="5.7109375" style="1" customWidth="1"/>
    <col min="54" max="16384" width="9.140625" style="1" customWidth="1"/>
  </cols>
  <sheetData>
    <row r="1" spans="1:11" ht="6" customHeight="1" thickBo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46" ht="64.5" customHeight="1" thickBot="1">
      <c r="A2" s="270" t="s">
        <v>48</v>
      </c>
      <c r="B2" s="270"/>
      <c r="C2" s="270"/>
      <c r="D2" s="270"/>
      <c r="E2" s="270"/>
      <c r="F2" s="270"/>
      <c r="G2" s="270"/>
      <c r="H2" s="270"/>
      <c r="I2" s="270"/>
      <c r="J2" s="270"/>
      <c r="K2" s="31"/>
      <c r="L2" s="31"/>
      <c r="M2" s="31"/>
      <c r="N2" s="31"/>
      <c r="O2" s="31"/>
      <c r="P2" s="31"/>
      <c r="Q2" s="31"/>
      <c r="R2" s="31"/>
      <c r="S2" s="31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Q2" s="239"/>
      <c r="AR2" s="239"/>
      <c r="AS2" s="239"/>
      <c r="AT2" s="239"/>
    </row>
    <row r="3" spans="1:50" ht="22.5" customHeight="1" thickBot="1">
      <c r="A3" s="266" t="s">
        <v>45</v>
      </c>
      <c r="B3" s="266"/>
      <c r="C3" s="28">
        <f>'БЛАНК ЗАКАЗА'!C3</f>
        <v>0</v>
      </c>
      <c r="D3" s="28" t="s">
        <v>0</v>
      </c>
      <c r="E3" s="266">
        <f>'БЛАНК ЗАКАЗА'!E3:J3</f>
        <v>0</v>
      </c>
      <c r="F3" s="266"/>
      <c r="G3" s="266"/>
      <c r="H3" s="266"/>
      <c r="I3" s="266"/>
      <c r="J3" s="266"/>
      <c r="K3" s="31"/>
      <c r="L3" s="31"/>
      <c r="M3" s="31"/>
      <c r="N3" s="31"/>
      <c r="O3" s="31"/>
      <c r="P3" s="31"/>
      <c r="Q3" s="31"/>
      <c r="R3" s="31"/>
      <c r="S3" s="31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P3" s="284"/>
      <c r="AQ3" s="288"/>
      <c r="AR3" s="288"/>
      <c r="AS3" s="288"/>
      <c r="AT3" s="289"/>
      <c r="AU3" s="287"/>
      <c r="AV3" s="33"/>
      <c r="AW3" s="259">
        <v>100</v>
      </c>
      <c r="AX3" s="279">
        <f>C8</f>
        <v>0</v>
      </c>
    </row>
    <row r="4" spans="1:50" ht="22.5" customHeight="1" thickBot="1">
      <c r="A4" s="266" t="s">
        <v>46</v>
      </c>
      <c r="B4" s="266"/>
      <c r="C4" s="15">
        <f>'БЛАНК ЗАКАЗА'!C4</f>
        <v>0</v>
      </c>
      <c r="D4" s="28" t="s">
        <v>1</v>
      </c>
      <c r="E4" s="266">
        <f>'БЛАНК ЗАКАЗА'!E4:J4</f>
        <v>0</v>
      </c>
      <c r="F4" s="266"/>
      <c r="G4" s="266"/>
      <c r="H4" s="266"/>
      <c r="I4" s="266"/>
      <c r="J4" s="266"/>
      <c r="K4" s="31"/>
      <c r="L4" s="31"/>
      <c r="M4" s="31"/>
      <c r="N4" s="31"/>
      <c r="O4" s="31"/>
      <c r="P4" s="31"/>
      <c r="Q4" s="31"/>
      <c r="R4" s="31"/>
      <c r="S4" s="31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P4" s="285"/>
      <c r="AQ4" s="290"/>
      <c r="AR4" s="290"/>
      <c r="AS4" s="290"/>
      <c r="AT4" s="291"/>
      <c r="AU4" s="287"/>
      <c r="AV4" s="34"/>
      <c r="AW4" s="260"/>
      <c r="AX4" s="280"/>
    </row>
    <row r="5" spans="1:50" ht="22.5" customHeight="1" thickBot="1">
      <c r="A5" s="266" t="s">
        <v>47</v>
      </c>
      <c r="B5" s="266"/>
      <c r="C5" s="266" t="str">
        <f>'БЛАНК ЗАКАЗА'!C5:J5</f>
        <v>ЛДСП Дуб Гладстоун серо-бежевый</v>
      </c>
      <c r="D5" s="266"/>
      <c r="E5" s="266"/>
      <c r="F5" s="266"/>
      <c r="G5" s="266"/>
      <c r="H5" s="266"/>
      <c r="I5" s="266"/>
      <c r="J5" s="266"/>
      <c r="K5" s="31"/>
      <c r="L5" s="31"/>
      <c r="M5" s="31"/>
      <c r="N5" s="31"/>
      <c r="O5" s="31"/>
      <c r="P5" s="31"/>
      <c r="Q5" s="31"/>
      <c r="R5" s="31"/>
      <c r="S5" s="31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P5" s="285"/>
      <c r="AQ5" s="35"/>
      <c r="AR5" s="35"/>
      <c r="AS5" s="35"/>
      <c r="AT5" s="35"/>
      <c r="AU5" s="287"/>
      <c r="AV5" s="36"/>
      <c r="AW5" s="37"/>
      <c r="AX5" s="281"/>
    </row>
    <row r="6" spans="1:51" ht="22.5" customHeight="1" thickBot="1">
      <c r="A6" s="266" t="s">
        <v>2</v>
      </c>
      <c r="B6" s="266"/>
      <c r="C6" s="270" t="s">
        <v>97</v>
      </c>
      <c r="D6" s="270" t="s">
        <v>100</v>
      </c>
      <c r="E6" s="270" t="s">
        <v>9</v>
      </c>
      <c r="F6" s="270" t="s">
        <v>20</v>
      </c>
      <c r="G6" s="270"/>
      <c r="H6" s="219" t="s">
        <v>101</v>
      </c>
      <c r="I6" s="270" t="s">
        <v>35</v>
      </c>
      <c r="J6" s="270"/>
      <c r="K6" s="31"/>
      <c r="L6" s="31"/>
      <c r="M6" s="31"/>
      <c r="N6" s="31"/>
      <c r="O6" s="31"/>
      <c r="P6" s="31"/>
      <c r="Q6" s="31"/>
      <c r="R6" s="31"/>
      <c r="S6" s="31"/>
      <c r="T6" s="247" t="s">
        <v>74</v>
      </c>
      <c r="U6" s="303" t="s">
        <v>75</v>
      </c>
      <c r="V6" s="304"/>
      <c r="W6" s="233" t="s">
        <v>80</v>
      </c>
      <c r="X6" s="234"/>
      <c r="Y6" s="232" t="s">
        <v>76</v>
      </c>
      <c r="Z6" s="240" t="s">
        <v>82</v>
      </c>
      <c r="AA6" s="261" t="s">
        <v>83</v>
      </c>
      <c r="AB6" s="295" t="s">
        <v>26</v>
      </c>
      <c r="AC6" s="296" t="s">
        <v>27</v>
      </c>
      <c r="AD6" s="294" t="s">
        <v>30</v>
      </c>
      <c r="AE6" s="294"/>
      <c r="AF6" s="294"/>
      <c r="AG6" s="294"/>
      <c r="AH6" s="294"/>
      <c r="AI6" s="294"/>
      <c r="AJ6" s="294"/>
      <c r="AK6" s="294"/>
      <c r="AL6" s="294"/>
      <c r="AM6" s="294"/>
      <c r="AN6" s="38"/>
      <c r="AP6" s="285"/>
      <c r="AQ6" s="35"/>
      <c r="AR6" s="35"/>
      <c r="AS6" s="35"/>
      <c r="AT6" s="35"/>
      <c r="AU6" s="287"/>
      <c r="AV6" s="36"/>
      <c r="AW6" s="37"/>
      <c r="AX6" s="281"/>
      <c r="AY6" s="39"/>
    </row>
    <row r="7" spans="1:51" ht="22.5" customHeight="1" thickBot="1">
      <c r="A7" s="266"/>
      <c r="B7" s="266"/>
      <c r="C7" s="270"/>
      <c r="D7" s="270"/>
      <c r="E7" s="270"/>
      <c r="F7" s="29" t="s">
        <v>58</v>
      </c>
      <c r="G7" s="30" t="s">
        <v>8</v>
      </c>
      <c r="H7" s="219"/>
      <c r="I7" s="270"/>
      <c r="J7" s="270"/>
      <c r="K7" s="31"/>
      <c r="L7" s="31">
        <f>IF(G11=0,0,G11+10)</f>
        <v>0</v>
      </c>
      <c r="M7" s="31"/>
      <c r="N7" s="31"/>
      <c r="O7" s="31"/>
      <c r="P7" s="31"/>
      <c r="Q7" s="31"/>
      <c r="R7" s="31"/>
      <c r="S7" s="31"/>
      <c r="T7" s="248"/>
      <c r="U7" s="305"/>
      <c r="V7" s="306"/>
      <c r="W7" s="235"/>
      <c r="X7" s="236"/>
      <c r="Y7" s="232"/>
      <c r="Z7" s="241"/>
      <c r="AA7" s="262"/>
      <c r="AB7" s="295"/>
      <c r="AC7" s="296"/>
      <c r="AD7" s="294"/>
      <c r="AE7" s="294"/>
      <c r="AF7" s="294"/>
      <c r="AG7" s="294"/>
      <c r="AH7" s="294"/>
      <c r="AI7" s="294"/>
      <c r="AJ7" s="294"/>
      <c r="AK7" s="294"/>
      <c r="AL7" s="294"/>
      <c r="AM7" s="294"/>
      <c r="AN7" s="38"/>
      <c r="AO7" s="40"/>
      <c r="AP7" s="285"/>
      <c r="AQ7" s="35"/>
      <c r="AR7" s="35"/>
      <c r="AS7" s="35"/>
      <c r="AT7" s="35"/>
      <c r="AU7" s="287"/>
      <c r="AV7" s="41"/>
      <c r="AW7" s="42"/>
      <c r="AX7" s="281"/>
      <c r="AY7" s="39"/>
    </row>
    <row r="8" spans="1:50" ht="22.5" customHeight="1" thickBot="1">
      <c r="A8" s="266">
        <v>1</v>
      </c>
      <c r="B8" s="266"/>
      <c r="C8" s="28">
        <f>'БЛАНК ЗАКАЗА'!C8</f>
        <v>0</v>
      </c>
      <c r="D8" s="28">
        <f>'БЛАНК ЗАКАЗА'!D8</f>
        <v>0</v>
      </c>
      <c r="E8" s="28">
        <f>'БЛАНК ЗАКАЗА'!E8</f>
        <v>0</v>
      </c>
      <c r="F8" s="28">
        <f>'БЛАНК ЗАКАЗА'!F8</f>
        <v>0</v>
      </c>
      <c r="G8" s="28">
        <f>'БЛАНК ЗАКАЗА'!G8</f>
        <v>0</v>
      </c>
      <c r="H8" s="28">
        <f>'БЛАНК ЗАКАЗА'!H8</f>
        <v>0</v>
      </c>
      <c r="I8" s="266" t="str">
        <f>'БЛАНК ЗАКАЗА'!I8:J8</f>
        <v>ДСП 8 мм</v>
      </c>
      <c r="J8" s="266"/>
      <c r="K8" s="31"/>
      <c r="L8" s="31">
        <f>IF(I12=0,0,I12+5)</f>
        <v>0</v>
      </c>
      <c r="M8" s="31">
        <f>IF(G14=0,0,G14+5)</f>
        <v>0</v>
      </c>
      <c r="N8" s="31"/>
      <c r="O8" s="31"/>
      <c r="P8" s="31"/>
      <c r="Q8" s="31"/>
      <c r="R8" s="31"/>
      <c r="S8" s="31"/>
      <c r="T8" s="248"/>
      <c r="U8" s="305"/>
      <c r="V8" s="306"/>
      <c r="W8" s="235"/>
      <c r="X8" s="236"/>
      <c r="Y8" s="232"/>
      <c r="Z8" s="241"/>
      <c r="AA8" s="262"/>
      <c r="AB8" s="295"/>
      <c r="AC8" s="296"/>
      <c r="AD8" s="294"/>
      <c r="AE8" s="294"/>
      <c r="AF8" s="294"/>
      <c r="AG8" s="294"/>
      <c r="AH8" s="294"/>
      <c r="AI8" s="294"/>
      <c r="AJ8" s="294"/>
      <c r="AK8" s="294"/>
      <c r="AL8" s="294"/>
      <c r="AM8" s="294"/>
      <c r="AN8" s="32"/>
      <c r="AO8" s="43"/>
      <c r="AP8" s="285"/>
      <c r="AQ8" s="35"/>
      <c r="AR8" s="35"/>
      <c r="AS8" s="35"/>
      <c r="AT8" s="35"/>
      <c r="AU8" s="287"/>
      <c r="AV8" s="41"/>
      <c r="AW8" s="42"/>
      <c r="AX8" s="281"/>
    </row>
    <row r="9" spans="1:50" ht="22.5" customHeight="1" thickBot="1">
      <c r="A9" s="256" t="s">
        <v>66</v>
      </c>
      <c r="B9" s="258"/>
      <c r="C9" s="258"/>
      <c r="D9" s="258"/>
      <c r="E9" s="258"/>
      <c r="F9" s="258"/>
      <c r="G9" s="267" t="s">
        <v>67</v>
      </c>
      <c r="H9" s="267"/>
      <c r="I9" s="267"/>
      <c r="J9" s="267"/>
      <c r="K9" s="31"/>
      <c r="L9" s="253" t="s">
        <v>107</v>
      </c>
      <c r="M9" s="253" t="s">
        <v>108</v>
      </c>
      <c r="N9" s="253" t="s">
        <v>109</v>
      </c>
      <c r="O9" s="253" t="s">
        <v>110</v>
      </c>
      <c r="P9" s="254" t="s">
        <v>111</v>
      </c>
      <c r="R9" s="254" t="s">
        <v>112</v>
      </c>
      <c r="S9" s="31"/>
      <c r="T9" s="248"/>
      <c r="U9" s="305"/>
      <c r="V9" s="306"/>
      <c r="W9" s="235"/>
      <c r="X9" s="236"/>
      <c r="Y9" s="232"/>
      <c r="Z9" s="241"/>
      <c r="AA9" s="262"/>
      <c r="AB9" s="295"/>
      <c r="AC9" s="296"/>
      <c r="AD9" s="231" t="s">
        <v>78</v>
      </c>
      <c r="AE9" s="231" t="s">
        <v>165</v>
      </c>
      <c r="AF9" s="231" t="s">
        <v>13</v>
      </c>
      <c r="AG9" s="231" t="s">
        <v>14</v>
      </c>
      <c r="AH9" s="231" t="s">
        <v>16</v>
      </c>
      <c r="AI9" s="231" t="s">
        <v>31</v>
      </c>
      <c r="AJ9" s="231" t="s">
        <v>18</v>
      </c>
      <c r="AK9" s="231" t="s">
        <v>32</v>
      </c>
      <c r="AL9" s="231" t="s">
        <v>33</v>
      </c>
      <c r="AM9" s="231" t="s">
        <v>77</v>
      </c>
      <c r="AN9" s="243" t="s">
        <v>164</v>
      </c>
      <c r="AO9" s="321" t="s">
        <v>166</v>
      </c>
      <c r="AP9" s="285"/>
      <c r="AQ9" s="35"/>
      <c r="AR9" s="35"/>
      <c r="AS9" s="35"/>
      <c r="AT9" s="35"/>
      <c r="AU9" s="287"/>
      <c r="AV9" s="36"/>
      <c r="AW9" s="37"/>
      <c r="AX9" s="281"/>
    </row>
    <row r="10" spans="1:50" ht="22.5" customHeight="1" thickBot="1">
      <c r="A10" s="256"/>
      <c r="B10" s="258"/>
      <c r="C10" s="258"/>
      <c r="D10" s="257"/>
      <c r="E10" s="256" t="s">
        <v>65</v>
      </c>
      <c r="F10" s="258"/>
      <c r="G10" s="265" t="s">
        <v>97</v>
      </c>
      <c r="H10" s="265"/>
      <c r="I10" s="265" t="s">
        <v>98</v>
      </c>
      <c r="J10" s="265"/>
      <c r="K10" s="31"/>
      <c r="L10" s="253"/>
      <c r="M10" s="253"/>
      <c r="N10" s="253"/>
      <c r="O10" s="253"/>
      <c r="P10" s="255"/>
      <c r="R10" s="255"/>
      <c r="S10" s="31"/>
      <c r="T10" s="249"/>
      <c r="U10" s="307"/>
      <c r="V10" s="308"/>
      <c r="W10" s="237"/>
      <c r="X10" s="238"/>
      <c r="Y10" s="232"/>
      <c r="Z10" s="242"/>
      <c r="AA10" s="263"/>
      <c r="AB10" s="45">
        <f>('№ 1'!E11*'ЦЕНЫ+размеры'!B14)+('№ 1'!H8*4)</f>
        <v>0</v>
      </c>
      <c r="AC10" s="46">
        <f>E8*'ЦЕНЫ+размеры'!B15</f>
        <v>0</v>
      </c>
      <c r="AD10" s="231"/>
      <c r="AE10" s="231"/>
      <c r="AF10" s="231"/>
      <c r="AG10" s="231"/>
      <c r="AH10" s="231"/>
      <c r="AI10" s="231"/>
      <c r="AJ10" s="231"/>
      <c r="AK10" s="231"/>
      <c r="AL10" s="231"/>
      <c r="AM10" s="231"/>
      <c r="AN10" s="243"/>
      <c r="AO10" s="321"/>
      <c r="AP10" s="285"/>
      <c r="AQ10" s="35"/>
      <c r="AR10" s="35"/>
      <c r="AS10" s="35"/>
      <c r="AT10" s="35"/>
      <c r="AU10" s="287"/>
      <c r="AV10" s="36"/>
      <c r="AW10" s="37"/>
      <c r="AX10" s="281"/>
    </row>
    <row r="11" spans="1:50" ht="22.5" customHeight="1" thickBot="1">
      <c r="A11" s="256" t="s">
        <v>88</v>
      </c>
      <c r="B11" s="258"/>
      <c r="C11" s="258"/>
      <c r="D11" s="257"/>
      <c r="E11" s="256">
        <f>E8</f>
        <v>0</v>
      </c>
      <c r="F11" s="258"/>
      <c r="G11" s="267">
        <f>C8</f>
        <v>0</v>
      </c>
      <c r="H11" s="267"/>
      <c r="I11" s="267">
        <f>IF(E8,100,0)</f>
        <v>0</v>
      </c>
      <c r="J11" s="267"/>
      <c r="K11" s="31"/>
      <c r="L11" s="79">
        <f>L7</f>
        <v>0</v>
      </c>
      <c r="M11" s="79">
        <f>M8</f>
        <v>0</v>
      </c>
      <c r="N11" s="47">
        <f>IF(I8='ЦЕНЫ+размеры'!F5,G23,0)</f>
        <v>0</v>
      </c>
      <c r="O11" s="47">
        <f>IF(I8='ЦЕНЫ+размеры'!F6,G23,0)</f>
        <v>0</v>
      </c>
      <c r="P11" s="47"/>
      <c r="R11" s="47">
        <f>IF(I8='ЦЕНЫ+размеры'!F7,G23,0)</f>
        <v>0</v>
      </c>
      <c r="S11" s="31"/>
      <c r="T11" s="48">
        <f>E11*(ROUNDUP(((((G11*I11)*0.000001)*1.2)),2))</f>
        <v>0</v>
      </c>
      <c r="U11" s="49">
        <f>ROUNDUP(T11*1.2,3)</f>
        <v>0</v>
      </c>
      <c r="V11" s="311">
        <f>ROUNDUP(SUM(U11:U12),3)</f>
        <v>0</v>
      </c>
      <c r="W11" s="233" t="s">
        <v>19</v>
      </c>
      <c r="X11" s="314">
        <f>ROUNDUP(SUM(T14:T15,T11:T12,T17:T21),2)</f>
        <v>0</v>
      </c>
      <c r="Y11" s="50">
        <f>ROUNDUP((((G11+I11)*2)*E11)*0.001,3)</f>
        <v>0</v>
      </c>
      <c r="Z11" s="244">
        <f>ROUNDUP(SUM(Y11:Y12,Y14:Y15,Y17:Y21),2)</f>
        <v>0</v>
      </c>
      <c r="AA11" s="84"/>
      <c r="AB11" s="32"/>
      <c r="AC11" s="32"/>
      <c r="AD11" s="231">
        <f>X11*'ЦЕНЫ+размеры'!B16</f>
        <v>0</v>
      </c>
      <c r="AE11" s="231">
        <f>AA23*'ЦЕНЫ+размеры'!B18</f>
        <v>0</v>
      </c>
      <c r="AF11" s="231">
        <f>AB10*'ЦЕНЫ+размеры'!B19</f>
        <v>0</v>
      </c>
      <c r="AG11" s="231">
        <f>AC10*'ЦЕНЫ+размеры'!B20</f>
        <v>0</v>
      </c>
      <c r="AH11" s="231">
        <f>AA27*'ЦЕНЫ+размеры'!B22</f>
        <v>0</v>
      </c>
      <c r="AI11" s="231">
        <f>IF(W23="ДСП 8 мм",SUM(X11+X23)*'ЦЕНЫ+размеры'!B23,X11*'ЦЕНЫ+размеры'!B23)</f>
        <v>0</v>
      </c>
      <c r="AJ11" s="231">
        <f>(AB10*2)*'ЦЕНЫ+размеры'!B24</f>
        <v>0</v>
      </c>
      <c r="AK11" s="231">
        <f>E8*'ЦЕНЫ+размеры'!B21</f>
        <v>0</v>
      </c>
      <c r="AL11" s="231">
        <f>(E8*F8*'ЦЕНЫ+размеры'!B25)+('№ 1'!E8*'№ 1'!G8*'ЦЕНЫ+размеры'!B25)</f>
        <v>0</v>
      </c>
      <c r="AM11" s="64">
        <f>SUM(AD11:AL21,AN11,AD23,AO11)</f>
        <v>0</v>
      </c>
      <c r="AN11" s="243">
        <f>AA25*'ЦЕНЫ+размеры'!B18</f>
        <v>0</v>
      </c>
      <c r="AO11" s="322">
        <f>IF(W23="Решетка 8 мм",X23*'ЦЕНЫ+размеры'!B23,0)</f>
        <v>0</v>
      </c>
      <c r="AP11" s="285"/>
      <c r="AQ11" s="35"/>
      <c r="AR11" s="35"/>
      <c r="AS11" s="35"/>
      <c r="AT11" s="35"/>
      <c r="AU11" s="287"/>
      <c r="AV11" s="41"/>
      <c r="AW11" s="42"/>
      <c r="AX11" s="281"/>
    </row>
    <row r="12" spans="1:50" ht="22.5" customHeight="1" thickBot="1">
      <c r="A12" s="256" t="s">
        <v>89</v>
      </c>
      <c r="B12" s="258"/>
      <c r="C12" s="258"/>
      <c r="D12" s="257"/>
      <c r="E12" s="256">
        <f>E8</f>
        <v>0</v>
      </c>
      <c r="F12" s="258"/>
      <c r="G12" s="267">
        <f>C8</f>
        <v>0</v>
      </c>
      <c r="H12" s="267"/>
      <c r="I12" s="267">
        <f>IF(E8,100,0)</f>
        <v>0</v>
      </c>
      <c r="J12" s="267"/>
      <c r="K12" s="31"/>
      <c r="L12" s="79">
        <f>L8</f>
        <v>0</v>
      </c>
      <c r="M12" s="79">
        <f>I14</f>
        <v>0</v>
      </c>
      <c r="N12" s="47">
        <f>IF(I8='ЦЕНЫ+размеры'!F5,I23,0)</f>
        <v>0</v>
      </c>
      <c r="O12" s="47">
        <f>IF(I8='ЦЕНЫ+размеры'!F6,I23,0)</f>
        <v>0</v>
      </c>
      <c r="P12" s="47"/>
      <c r="R12" s="47">
        <f>IF(I8='ЦЕНЫ+размеры'!F7,I23,0)</f>
        <v>0</v>
      </c>
      <c r="S12" s="31"/>
      <c r="T12" s="48">
        <f>E12*(ROUNDUP(((((G12*I12)*0.000001)*1.2)),2))</f>
        <v>0</v>
      </c>
      <c r="U12" s="49">
        <f aca="true" t="shared" si="0" ref="U12:U28">ROUNDUP(T12*1.2,3)</f>
        <v>0</v>
      </c>
      <c r="V12" s="312"/>
      <c r="W12" s="235"/>
      <c r="X12" s="314"/>
      <c r="Y12" s="50">
        <f>ROUNDUP((((G12+I12)*2)*E12)*0.001,3)</f>
        <v>0</v>
      </c>
      <c r="Z12" s="245"/>
      <c r="AA12" s="84">
        <f>Y12*1.5</f>
        <v>0</v>
      </c>
      <c r="AB12" s="247" t="s">
        <v>102</v>
      </c>
      <c r="AC12" s="32"/>
      <c r="AD12" s="231"/>
      <c r="AE12" s="231"/>
      <c r="AF12" s="231"/>
      <c r="AG12" s="231"/>
      <c r="AH12" s="231"/>
      <c r="AI12" s="231"/>
      <c r="AJ12" s="231"/>
      <c r="AK12" s="231"/>
      <c r="AL12" s="231"/>
      <c r="AM12" s="300"/>
      <c r="AN12" s="243"/>
      <c r="AO12" s="322"/>
      <c r="AP12" s="285"/>
      <c r="AQ12" s="35"/>
      <c r="AR12" s="35"/>
      <c r="AS12" s="35"/>
      <c r="AT12" s="35"/>
      <c r="AU12" s="287"/>
      <c r="AV12" s="41"/>
      <c r="AW12" s="42"/>
      <c r="AX12" s="281"/>
    </row>
    <row r="13" spans="1:50" ht="22.5" customHeight="1" thickBot="1">
      <c r="A13" s="256"/>
      <c r="B13" s="258"/>
      <c r="C13" s="258"/>
      <c r="D13" s="257"/>
      <c r="E13" s="256" t="s">
        <v>65</v>
      </c>
      <c r="F13" s="258"/>
      <c r="G13" s="265" t="s">
        <v>99</v>
      </c>
      <c r="H13" s="265"/>
      <c r="I13" s="265" t="s">
        <v>98</v>
      </c>
      <c r="J13" s="265"/>
      <c r="K13" s="31"/>
      <c r="L13" s="79">
        <f>E11+E12</f>
        <v>0</v>
      </c>
      <c r="M13" s="79">
        <f>E14+E15+E17+E18+E19+E20+E21</f>
        <v>0</v>
      </c>
      <c r="N13" s="47">
        <f>IF(I8='ЦЕНЫ+размеры'!F5,E23+E24+E25+E26+E27+E28,0)</f>
        <v>0</v>
      </c>
      <c r="O13" s="47">
        <f>IF(I8='ЦЕНЫ+размеры'!F6,E23+E24+E25+E26+E27+E28,0)</f>
        <v>0</v>
      </c>
      <c r="P13" s="47"/>
      <c r="R13" s="47">
        <f>IF(I8='ЦЕНЫ+размеры'!F7,E23+E24+E25+E26+E27+E28,0)</f>
        <v>0</v>
      </c>
      <c r="S13" s="31"/>
      <c r="T13" s="83"/>
      <c r="U13" s="32"/>
      <c r="V13" s="32"/>
      <c r="W13" s="235"/>
      <c r="X13" s="315"/>
      <c r="Y13" s="32"/>
      <c r="Z13" s="245"/>
      <c r="AA13" s="84"/>
      <c r="AB13" s="248"/>
      <c r="AC13" s="32"/>
      <c r="AD13" s="231"/>
      <c r="AE13" s="231"/>
      <c r="AF13" s="231"/>
      <c r="AG13" s="231"/>
      <c r="AH13" s="231"/>
      <c r="AI13" s="231"/>
      <c r="AJ13" s="231"/>
      <c r="AK13" s="231"/>
      <c r="AL13" s="231"/>
      <c r="AM13" s="301"/>
      <c r="AN13" s="243"/>
      <c r="AO13" s="322"/>
      <c r="AP13" s="285"/>
      <c r="AQ13" s="35"/>
      <c r="AR13" s="35"/>
      <c r="AS13" s="35"/>
      <c r="AT13" s="35"/>
      <c r="AU13" s="287"/>
      <c r="AV13" s="36"/>
      <c r="AW13" s="37"/>
      <c r="AX13" s="281"/>
    </row>
    <row r="14" spans="1:50" ht="22.5" customHeight="1" thickBot="1">
      <c r="A14" s="256" t="s">
        <v>90</v>
      </c>
      <c r="B14" s="258"/>
      <c r="C14" s="258"/>
      <c r="D14" s="257"/>
      <c r="E14" s="256">
        <f>E11</f>
        <v>0</v>
      </c>
      <c r="F14" s="258"/>
      <c r="G14" s="267">
        <f>IF(E8,100,0)</f>
        <v>0</v>
      </c>
      <c r="H14" s="267"/>
      <c r="I14" s="267">
        <f>IF(E8,D8-I11-I12,0)</f>
        <v>0</v>
      </c>
      <c r="J14" s="267"/>
      <c r="K14" s="31"/>
      <c r="L14" s="31"/>
      <c r="M14" s="31"/>
      <c r="N14" s="31"/>
      <c r="O14" s="31"/>
      <c r="P14" s="31"/>
      <c r="Q14" s="31"/>
      <c r="R14" s="31"/>
      <c r="S14" s="31"/>
      <c r="T14" s="48">
        <f>E14*(ROUNDUP(((((G14*I14)*0.000001)*1.2)),2))</f>
        <v>0</v>
      </c>
      <c r="U14" s="49">
        <f t="shared" si="0"/>
        <v>0</v>
      </c>
      <c r="V14" s="311">
        <f>ROUNDUP(SUM(U14:U15),3)</f>
        <v>0</v>
      </c>
      <c r="W14" s="235"/>
      <c r="X14" s="314"/>
      <c r="Y14" s="50">
        <f>ROUNDUP((((G14+I14)*2)*E14)*0.001,3)</f>
        <v>0</v>
      </c>
      <c r="Z14" s="245"/>
      <c r="AA14" s="84">
        <f>Y14*1.5</f>
        <v>0</v>
      </c>
      <c r="AB14" s="248"/>
      <c r="AC14" s="32"/>
      <c r="AD14" s="231"/>
      <c r="AE14" s="231"/>
      <c r="AF14" s="231"/>
      <c r="AG14" s="231"/>
      <c r="AH14" s="231"/>
      <c r="AI14" s="231"/>
      <c r="AJ14" s="231"/>
      <c r="AK14" s="231"/>
      <c r="AL14" s="231"/>
      <c r="AM14" s="301"/>
      <c r="AN14" s="243"/>
      <c r="AO14" s="322"/>
      <c r="AP14" s="285"/>
      <c r="AQ14" s="35"/>
      <c r="AR14" s="35"/>
      <c r="AS14" s="35"/>
      <c r="AT14" s="35"/>
      <c r="AU14" s="287"/>
      <c r="AV14" s="36"/>
      <c r="AW14" s="37"/>
      <c r="AX14" s="281"/>
    </row>
    <row r="15" spans="1:50" ht="22.5" customHeight="1" thickBot="1">
      <c r="A15" s="256" t="s">
        <v>91</v>
      </c>
      <c r="B15" s="258"/>
      <c r="C15" s="258"/>
      <c r="D15" s="257"/>
      <c r="E15" s="256">
        <f>E11</f>
        <v>0</v>
      </c>
      <c r="F15" s="258"/>
      <c r="G15" s="267">
        <f>IF(E8,100,0)</f>
        <v>0</v>
      </c>
      <c r="H15" s="267"/>
      <c r="I15" s="267">
        <f>IF(E8,D8-I11-I12,0)</f>
        <v>0</v>
      </c>
      <c r="J15" s="267"/>
      <c r="K15" s="31"/>
      <c r="L15" s="31"/>
      <c r="M15" s="31"/>
      <c r="N15" s="31"/>
      <c r="O15" s="31"/>
      <c r="P15" s="31"/>
      <c r="Q15" s="31"/>
      <c r="R15" s="31"/>
      <c r="S15" s="31"/>
      <c r="T15" s="48">
        <f>E15*(ROUNDUP(((((G15*I15)*0.000001)*1.2)),2))</f>
        <v>0</v>
      </c>
      <c r="U15" s="49">
        <f t="shared" si="0"/>
        <v>0</v>
      </c>
      <c r="V15" s="312"/>
      <c r="W15" s="235"/>
      <c r="X15" s="314"/>
      <c r="Y15" s="50">
        <f>ROUNDUP((((G15+I15)*2)*E15)*0.001,3)</f>
        <v>0</v>
      </c>
      <c r="Z15" s="245"/>
      <c r="AA15" s="84">
        <f>Y15*1.5</f>
        <v>0</v>
      </c>
      <c r="AB15" s="248"/>
      <c r="AC15" s="32"/>
      <c r="AD15" s="231"/>
      <c r="AE15" s="231"/>
      <c r="AF15" s="231"/>
      <c r="AG15" s="231"/>
      <c r="AH15" s="231"/>
      <c r="AI15" s="231"/>
      <c r="AJ15" s="231"/>
      <c r="AK15" s="231"/>
      <c r="AL15" s="231"/>
      <c r="AM15" s="301"/>
      <c r="AN15" s="243"/>
      <c r="AO15" s="322"/>
      <c r="AP15" s="285"/>
      <c r="AQ15" s="35"/>
      <c r="AR15" s="35"/>
      <c r="AS15" s="35"/>
      <c r="AT15" s="35"/>
      <c r="AU15" s="287"/>
      <c r="AV15" s="41"/>
      <c r="AW15" s="42"/>
      <c r="AX15" s="281"/>
    </row>
    <row r="16" spans="1:50" ht="22.5" customHeight="1" thickBot="1">
      <c r="A16" s="256"/>
      <c r="B16" s="258"/>
      <c r="C16" s="258"/>
      <c r="D16" s="257"/>
      <c r="E16" s="256" t="s">
        <v>65</v>
      </c>
      <c r="F16" s="258"/>
      <c r="G16" s="265" t="s">
        <v>99</v>
      </c>
      <c r="H16" s="265"/>
      <c r="I16" s="265" t="s">
        <v>98</v>
      </c>
      <c r="J16" s="265"/>
      <c r="K16" s="31"/>
      <c r="L16" s="47" t="s">
        <v>68</v>
      </c>
      <c r="M16" s="47" t="s">
        <v>69</v>
      </c>
      <c r="S16" s="40"/>
      <c r="T16" s="83"/>
      <c r="U16" s="32"/>
      <c r="V16" s="32"/>
      <c r="W16" s="235"/>
      <c r="X16" s="315"/>
      <c r="Y16" s="32"/>
      <c r="Z16" s="245"/>
      <c r="AA16" s="85"/>
      <c r="AB16" s="249"/>
      <c r="AC16" s="51"/>
      <c r="AD16" s="231"/>
      <c r="AE16" s="231"/>
      <c r="AF16" s="231"/>
      <c r="AG16" s="231"/>
      <c r="AH16" s="231"/>
      <c r="AI16" s="231"/>
      <c r="AJ16" s="231"/>
      <c r="AK16" s="231"/>
      <c r="AL16" s="231"/>
      <c r="AM16" s="301"/>
      <c r="AN16" s="243"/>
      <c r="AO16" s="322"/>
      <c r="AP16" s="285"/>
      <c r="AQ16" s="35"/>
      <c r="AR16" s="35"/>
      <c r="AS16" s="35"/>
      <c r="AT16" s="35"/>
      <c r="AU16" s="287"/>
      <c r="AV16" s="41"/>
      <c r="AW16" s="42"/>
      <c r="AX16" s="281"/>
    </row>
    <row r="17" spans="1:51" ht="22.5" customHeight="1" thickBot="1">
      <c r="A17" s="256" t="s">
        <v>92</v>
      </c>
      <c r="B17" s="258"/>
      <c r="C17" s="258"/>
      <c r="D17" s="257"/>
      <c r="E17" s="256">
        <f>IF(H8&gt;=1,E8,0)</f>
        <v>0</v>
      </c>
      <c r="F17" s="258"/>
      <c r="G17" s="267">
        <f>IF(H8&gt;=1,L17,0)</f>
        <v>0</v>
      </c>
      <c r="H17" s="267"/>
      <c r="I17" s="267">
        <f>IF(H8&gt;=1,M17,0)</f>
        <v>0</v>
      </c>
      <c r="J17" s="267"/>
      <c r="K17" s="31"/>
      <c r="L17" s="47">
        <f>IF(D17,D17,100)</f>
        <v>100</v>
      </c>
      <c r="M17" s="47">
        <f>D8-I11-I12</f>
        <v>0</v>
      </c>
      <c r="S17" s="52"/>
      <c r="T17" s="48">
        <f>ROUNDUP(G17*I17*E17*0.000001*1.2,2)</f>
        <v>0</v>
      </c>
      <c r="U17" s="49">
        <f t="shared" si="0"/>
        <v>0</v>
      </c>
      <c r="V17" s="313">
        <f>ROUNDUP(SUM(U17:U21),3)</f>
        <v>0</v>
      </c>
      <c r="W17" s="235"/>
      <c r="X17" s="314"/>
      <c r="Y17" s="50">
        <f>ROUNDUP((((G17+I17)*2)*E17)*0.001,3)</f>
        <v>0</v>
      </c>
      <c r="Z17" s="245"/>
      <c r="AA17" s="85"/>
      <c r="AB17" s="48">
        <f>C8*D8*E8*0.000001</f>
        <v>0</v>
      </c>
      <c r="AC17" s="51"/>
      <c r="AD17" s="231"/>
      <c r="AE17" s="231"/>
      <c r="AF17" s="231"/>
      <c r="AG17" s="231"/>
      <c r="AH17" s="231"/>
      <c r="AI17" s="231"/>
      <c r="AJ17" s="231"/>
      <c r="AK17" s="231"/>
      <c r="AL17" s="231"/>
      <c r="AM17" s="301"/>
      <c r="AN17" s="243"/>
      <c r="AO17" s="322"/>
      <c r="AP17" s="285"/>
      <c r="AQ17" s="35"/>
      <c r="AR17" s="35"/>
      <c r="AS17" s="35"/>
      <c r="AT17" s="35"/>
      <c r="AU17" s="287"/>
      <c r="AV17" s="36"/>
      <c r="AW17" s="37"/>
      <c r="AX17" s="281"/>
      <c r="AY17" s="53"/>
    </row>
    <row r="18" spans="1:51" ht="22.5" customHeight="1" thickBot="1">
      <c r="A18" s="256" t="s">
        <v>93</v>
      </c>
      <c r="B18" s="258"/>
      <c r="C18" s="258"/>
      <c r="D18" s="257"/>
      <c r="E18" s="256">
        <f>IF(H8&gt;=2,E8,0)</f>
        <v>0</v>
      </c>
      <c r="F18" s="258"/>
      <c r="G18" s="267">
        <f>IF(H8&gt;=2,L18,0)</f>
        <v>0</v>
      </c>
      <c r="H18" s="267"/>
      <c r="I18" s="267">
        <f>IF(H8&gt;=2,M18,0)</f>
        <v>0</v>
      </c>
      <c r="J18" s="267"/>
      <c r="K18" s="31"/>
      <c r="L18" s="75">
        <f>IF(D18,D18,100)</f>
        <v>100</v>
      </c>
      <c r="M18" s="47">
        <f>D8-I11-I12</f>
        <v>0</v>
      </c>
      <c r="O18" s="1" t="s">
        <v>113</v>
      </c>
      <c r="S18" s="52"/>
      <c r="T18" s="48">
        <f>ROUNDUP(G18*I18*E18*0.000001*1.2,2)</f>
        <v>0</v>
      </c>
      <c r="U18" s="49">
        <f t="shared" si="0"/>
        <v>0</v>
      </c>
      <c r="V18" s="313"/>
      <c r="W18" s="235"/>
      <c r="X18" s="314"/>
      <c r="Y18" s="50">
        <f>ROUNDUP((((G18+I18)*2)*E18)*0.001,3)</f>
        <v>0</v>
      </c>
      <c r="Z18" s="245"/>
      <c r="AA18" s="85"/>
      <c r="AB18" s="51"/>
      <c r="AC18" s="51"/>
      <c r="AD18" s="231"/>
      <c r="AE18" s="231"/>
      <c r="AF18" s="231"/>
      <c r="AG18" s="231"/>
      <c r="AH18" s="231"/>
      <c r="AI18" s="231"/>
      <c r="AJ18" s="231"/>
      <c r="AK18" s="231"/>
      <c r="AL18" s="231"/>
      <c r="AM18" s="301"/>
      <c r="AN18" s="243"/>
      <c r="AO18" s="322"/>
      <c r="AP18" s="285"/>
      <c r="AQ18" s="35"/>
      <c r="AR18" s="35"/>
      <c r="AS18" s="35"/>
      <c r="AT18" s="35"/>
      <c r="AU18" s="287"/>
      <c r="AV18" s="36"/>
      <c r="AW18" s="37"/>
      <c r="AX18" s="281"/>
      <c r="AY18" s="53"/>
    </row>
    <row r="19" spans="1:51" ht="22.5" customHeight="1" thickBot="1">
      <c r="A19" s="256" t="s">
        <v>94</v>
      </c>
      <c r="B19" s="258"/>
      <c r="C19" s="258"/>
      <c r="D19" s="257"/>
      <c r="E19" s="256">
        <f>IF(H8&gt;=3,E8,0)</f>
        <v>0</v>
      </c>
      <c r="F19" s="258"/>
      <c r="G19" s="267">
        <f>IF(H8&gt;=3,L19,0)</f>
        <v>0</v>
      </c>
      <c r="H19" s="267"/>
      <c r="I19" s="267">
        <f>IF(H8&gt;=3,M19,0)</f>
        <v>0</v>
      </c>
      <c r="J19" s="267"/>
      <c r="K19" s="31"/>
      <c r="L19" s="75">
        <f>IF(D19,D19,100)</f>
        <v>100</v>
      </c>
      <c r="M19" s="47">
        <f>D8-I11-I12</f>
        <v>0</v>
      </c>
      <c r="S19" s="52"/>
      <c r="T19" s="48">
        <f>ROUNDUP(G19*I19*E19*0.000001*1.2,2)</f>
        <v>0</v>
      </c>
      <c r="U19" s="49">
        <f t="shared" si="0"/>
        <v>0</v>
      </c>
      <c r="V19" s="313"/>
      <c r="W19" s="235"/>
      <c r="X19" s="314"/>
      <c r="Y19" s="50">
        <f>ROUNDUP((((G19+I19)*2)*E19)*0.001,3)</f>
        <v>0</v>
      </c>
      <c r="Z19" s="245"/>
      <c r="AA19" s="85"/>
      <c r="AB19" s="250" t="s">
        <v>86</v>
      </c>
      <c r="AC19" s="250" t="s">
        <v>87</v>
      </c>
      <c r="AD19" s="231"/>
      <c r="AE19" s="231"/>
      <c r="AF19" s="231"/>
      <c r="AG19" s="231"/>
      <c r="AH19" s="231"/>
      <c r="AI19" s="231"/>
      <c r="AJ19" s="231"/>
      <c r="AK19" s="231"/>
      <c r="AL19" s="231"/>
      <c r="AM19" s="301"/>
      <c r="AN19" s="243"/>
      <c r="AO19" s="322"/>
      <c r="AP19" s="285"/>
      <c r="AQ19" s="35"/>
      <c r="AR19" s="35"/>
      <c r="AS19" s="35"/>
      <c r="AT19" s="35"/>
      <c r="AU19" s="287"/>
      <c r="AV19" s="41"/>
      <c r="AW19" s="42"/>
      <c r="AX19" s="281"/>
      <c r="AY19" s="53"/>
    </row>
    <row r="20" spans="1:51" ht="22.5" customHeight="1" thickBot="1">
      <c r="A20" s="256" t="s">
        <v>95</v>
      </c>
      <c r="B20" s="258"/>
      <c r="C20" s="258"/>
      <c r="D20" s="257"/>
      <c r="E20" s="256">
        <f>IF(H8&gt;=4,E8,0)</f>
        <v>0</v>
      </c>
      <c r="F20" s="258"/>
      <c r="G20" s="267">
        <f>IF(H8&gt;=4,L20,0)</f>
        <v>0</v>
      </c>
      <c r="H20" s="267"/>
      <c r="I20" s="267">
        <f>IF(H8&gt;=4,M20,0)</f>
        <v>0</v>
      </c>
      <c r="J20" s="267"/>
      <c r="K20" s="31"/>
      <c r="L20" s="75">
        <f>IF(D20,D20,100)</f>
        <v>100</v>
      </c>
      <c r="M20" s="47">
        <f>D8-I11-I12</f>
        <v>0</v>
      </c>
      <c r="N20" s="47" t="s">
        <v>73</v>
      </c>
      <c r="S20" s="52"/>
      <c r="T20" s="48">
        <f>ROUNDUP(G20*I20*E20*0.000001*1.2,2)</f>
        <v>0</v>
      </c>
      <c r="U20" s="49">
        <f t="shared" si="0"/>
        <v>0</v>
      </c>
      <c r="V20" s="313"/>
      <c r="W20" s="235"/>
      <c r="X20" s="314"/>
      <c r="Y20" s="50">
        <f>ROUNDUP((((G20+I20)*2)*E20)*0.001,3)</f>
        <v>0</v>
      </c>
      <c r="Z20" s="245"/>
      <c r="AA20" s="85"/>
      <c r="AB20" s="251"/>
      <c r="AC20" s="251"/>
      <c r="AD20" s="231"/>
      <c r="AE20" s="231"/>
      <c r="AF20" s="231"/>
      <c r="AG20" s="231"/>
      <c r="AH20" s="231"/>
      <c r="AI20" s="231"/>
      <c r="AJ20" s="231"/>
      <c r="AK20" s="231"/>
      <c r="AL20" s="231"/>
      <c r="AM20" s="301"/>
      <c r="AN20" s="243"/>
      <c r="AO20" s="322"/>
      <c r="AP20" s="285"/>
      <c r="AQ20" s="35"/>
      <c r="AR20" s="35"/>
      <c r="AS20" s="35"/>
      <c r="AT20" s="35"/>
      <c r="AU20" s="287"/>
      <c r="AV20" s="41"/>
      <c r="AW20" s="42"/>
      <c r="AX20" s="281"/>
      <c r="AY20" s="53"/>
    </row>
    <row r="21" spans="1:51" ht="22.5" customHeight="1" thickBot="1">
      <c r="A21" s="256" t="s">
        <v>96</v>
      </c>
      <c r="B21" s="258"/>
      <c r="C21" s="258"/>
      <c r="D21" s="257"/>
      <c r="E21" s="256">
        <f>IF(H8=5,E8,0)</f>
        <v>0</v>
      </c>
      <c r="F21" s="258"/>
      <c r="G21" s="267">
        <f>IF(H8=5,L21,0)</f>
        <v>0</v>
      </c>
      <c r="H21" s="267"/>
      <c r="I21" s="267">
        <f>IF(H8=5,M21,0)</f>
        <v>0</v>
      </c>
      <c r="J21" s="267"/>
      <c r="K21" s="31"/>
      <c r="L21" s="75">
        <f>IF(D21,D21,100)</f>
        <v>100</v>
      </c>
      <c r="M21" s="47">
        <f>D8-I11-I12</f>
        <v>0</v>
      </c>
      <c r="N21" s="47">
        <f>G21+G20+G19+G18+G17+G15+G14</f>
        <v>0</v>
      </c>
      <c r="S21" s="52"/>
      <c r="T21" s="48">
        <f>ROUNDUP(G21*I21*E21*0.000001*1.2,2)</f>
        <v>0</v>
      </c>
      <c r="U21" s="49">
        <f t="shared" si="0"/>
        <v>0</v>
      </c>
      <c r="V21" s="313"/>
      <c r="W21" s="237"/>
      <c r="X21" s="314"/>
      <c r="Y21" s="50">
        <f>ROUNDUP((((G21+I21)*2)*E21)*0.001,3)</f>
        <v>0</v>
      </c>
      <c r="Z21" s="246"/>
      <c r="AA21" s="86"/>
      <c r="AB21" s="251"/>
      <c r="AC21" s="251"/>
      <c r="AD21" s="231"/>
      <c r="AE21" s="231"/>
      <c r="AF21" s="231"/>
      <c r="AG21" s="231"/>
      <c r="AH21" s="231"/>
      <c r="AI21" s="231"/>
      <c r="AJ21" s="231"/>
      <c r="AK21" s="231"/>
      <c r="AL21" s="231"/>
      <c r="AM21" s="302"/>
      <c r="AN21" s="243"/>
      <c r="AO21" s="322"/>
      <c r="AP21" s="285"/>
      <c r="AQ21" s="35"/>
      <c r="AR21" s="35"/>
      <c r="AS21" s="35"/>
      <c r="AT21" s="35"/>
      <c r="AU21" s="287"/>
      <c r="AV21" s="36"/>
      <c r="AW21" s="37"/>
      <c r="AX21" s="281"/>
      <c r="AY21" s="53"/>
    </row>
    <row r="22" spans="1:51" ht="22.5" customHeight="1" thickBot="1">
      <c r="A22" s="297" t="s">
        <v>34</v>
      </c>
      <c r="B22" s="298"/>
      <c r="C22" s="298"/>
      <c r="D22" s="299"/>
      <c r="E22" s="256" t="s">
        <v>65</v>
      </c>
      <c r="F22" s="258"/>
      <c r="G22" s="265" t="s">
        <v>99</v>
      </c>
      <c r="H22" s="265"/>
      <c r="I22" s="265" t="s">
        <v>98</v>
      </c>
      <c r="J22" s="265"/>
      <c r="K22" s="31"/>
      <c r="L22" s="47" t="s">
        <v>70</v>
      </c>
      <c r="M22" s="47" t="s">
        <v>71</v>
      </c>
      <c r="N22" s="47" t="s">
        <v>70</v>
      </c>
      <c r="O22" s="47" t="s">
        <v>71</v>
      </c>
      <c r="S22" s="52"/>
      <c r="T22" s="32"/>
      <c r="U22" s="32"/>
      <c r="V22" s="32"/>
      <c r="W22" s="32"/>
      <c r="X22" s="32"/>
      <c r="Y22" s="309" t="s">
        <v>84</v>
      </c>
      <c r="Z22" s="310"/>
      <c r="AA22" s="32" t="s">
        <v>163</v>
      </c>
      <c r="AB22" s="252"/>
      <c r="AC22" s="252"/>
      <c r="AD22" s="264" t="s">
        <v>86</v>
      </c>
      <c r="AE22" s="264"/>
      <c r="AF22" s="264" t="s">
        <v>85</v>
      </c>
      <c r="AG22" s="264"/>
      <c r="AH22" s="54"/>
      <c r="AN22" s="51"/>
      <c r="AO22" s="44"/>
      <c r="AP22" s="285"/>
      <c r="AQ22" s="35"/>
      <c r="AR22" s="35"/>
      <c r="AS22" s="35"/>
      <c r="AT22" s="35"/>
      <c r="AU22" s="287"/>
      <c r="AV22" s="36"/>
      <c r="AW22" s="37"/>
      <c r="AX22" s="281"/>
      <c r="AY22" s="53"/>
    </row>
    <row r="23" spans="1:52" ht="22.5" customHeight="1" thickBot="1">
      <c r="A23" s="256" t="s">
        <v>59</v>
      </c>
      <c r="B23" s="257"/>
      <c r="C23" s="268" t="str">
        <f>I8</f>
        <v>ДСП 8 мм</v>
      </c>
      <c r="D23" s="269"/>
      <c r="E23" s="256">
        <f>IF(H8&gt;=0,E8,0)</f>
        <v>0</v>
      </c>
      <c r="F23" s="258"/>
      <c r="G23" s="267">
        <f>IF(E8,AY23,0)</f>
        <v>0</v>
      </c>
      <c r="H23" s="267"/>
      <c r="I23" s="267">
        <f>IF(E8,AZ23,0)</f>
        <v>0</v>
      </c>
      <c r="J23" s="267"/>
      <c r="K23" s="31"/>
      <c r="L23" s="47">
        <f aca="true" t="shared" si="1" ref="L23:L28">IF(D23,D23,N23)</f>
        <v>15</v>
      </c>
      <c r="M23" s="47">
        <f aca="true" t="shared" si="2" ref="M23:M28">O23</f>
        <v>15</v>
      </c>
      <c r="N23" s="24">
        <f>R23+P23</f>
        <v>15</v>
      </c>
      <c r="O23" s="47">
        <f>D8-I11-I12+P23</f>
        <v>15</v>
      </c>
      <c r="P23" s="47">
        <f ca="1">OFFSET('ЦЕНЫ+размеры'!G5:G7,MATCH('№ 1'!C23,'ЦЕНЫ+размеры'!F5:F7,0)-1,0,1,1)</f>
        <v>15</v>
      </c>
      <c r="Q23" s="47">
        <f>IF(H8&gt;=0,P24,0)</f>
        <v>15</v>
      </c>
      <c r="R23" s="47">
        <f>(C8-N21)/(H8+1)</f>
        <v>0</v>
      </c>
      <c r="S23" s="43"/>
      <c r="T23" s="158">
        <f aca="true" t="shared" si="3" ref="T23:T28">E23*(IF(W23="Стекло 4 мм",((C8-182)*((D8-182)*0.000001)),(ROUNDUP(((C8-185)*(D8-185)*0.000001*1.2),2))))</f>
        <v>0</v>
      </c>
      <c r="U23" s="49">
        <f t="shared" si="0"/>
        <v>0</v>
      </c>
      <c r="V23" s="317" t="s">
        <v>79</v>
      </c>
      <c r="W23" s="233" t="str">
        <f>I8</f>
        <v>ДСП 8 мм</v>
      </c>
      <c r="X23" s="316">
        <f>SUM(T23:T28)</f>
        <v>0</v>
      </c>
      <c r="Y23" s="55">
        <f aca="true" t="shared" si="4" ref="Y23:Y28">ROUNDUP((((G23+I23)*2)*E23)*0.001,3)</f>
        <v>0</v>
      </c>
      <c r="Z23" s="244">
        <f>ROUNDUP(SUM(Y23:Y28),0)</f>
        <v>0</v>
      </c>
      <c r="AA23" s="32">
        <f>E8*(ROUNDUP(((C8*4*0.001)+(((D8-200)*2)+400)*0.001)*1.5,1))</f>
        <v>0</v>
      </c>
      <c r="AB23" s="56">
        <f ca="1">OFFSET('ЦЕНЫ+размеры'!H5:H7,MATCH(I8,'ЦЕНЫ+размеры'!F5:F7,0)-1,0,1,1)</f>
        <v>600</v>
      </c>
      <c r="AC23" s="56">
        <f ca="1">OFFSET('ЦЕНЫ+размеры'!I5:I7,MATCH(I8,'ЦЕНЫ+размеры'!F5:F7,0)-1,0,1,1)</f>
        <v>0</v>
      </c>
      <c r="AD23" s="264">
        <f>ROUNDUP(X23*AB23,2)</f>
        <v>0</v>
      </c>
      <c r="AE23" s="264"/>
      <c r="AF23" s="264">
        <f>ROUNDUP(Z23*AC23,2)</f>
        <v>0</v>
      </c>
      <c r="AG23" s="264"/>
      <c r="AH23" s="320"/>
      <c r="AI23" s="230"/>
      <c r="AJ23" s="230"/>
      <c r="AK23" s="230"/>
      <c r="AL23" s="230"/>
      <c r="AM23" s="230"/>
      <c r="AN23" s="51"/>
      <c r="AO23" s="44"/>
      <c r="AP23" s="285"/>
      <c r="AQ23" s="35"/>
      <c r="AR23" s="35"/>
      <c r="AS23" s="35"/>
      <c r="AT23" s="35"/>
      <c r="AU23" s="287"/>
      <c r="AV23" s="41"/>
      <c r="AW23" s="42"/>
      <c r="AX23" s="281"/>
      <c r="AY23" s="1">
        <f>IF(H8&gt;=0,L23,0)</f>
        <v>15</v>
      </c>
      <c r="AZ23" s="1">
        <f>IF(H8&gt;=0,M23,0)</f>
        <v>15</v>
      </c>
    </row>
    <row r="24" spans="1:51" ht="22.5" customHeight="1" thickBot="1">
      <c r="A24" s="256" t="s">
        <v>60</v>
      </c>
      <c r="B24" s="257"/>
      <c r="C24" s="268" t="str">
        <f>I8</f>
        <v>ДСП 8 мм</v>
      </c>
      <c r="D24" s="269"/>
      <c r="E24" s="256">
        <f>IF(H8&gt;=1,E8,0)</f>
        <v>0</v>
      </c>
      <c r="F24" s="258"/>
      <c r="G24" s="267">
        <f>IF(H8&gt;=1,L24,0)</f>
        <v>0</v>
      </c>
      <c r="H24" s="267"/>
      <c r="I24" s="267">
        <f>IF(H8&gt;=1,M24,0)</f>
        <v>0</v>
      </c>
      <c r="J24" s="267"/>
      <c r="K24" s="31"/>
      <c r="L24" s="47">
        <f t="shared" si="1"/>
        <v>15</v>
      </c>
      <c r="M24" s="47">
        <f t="shared" si="2"/>
        <v>15</v>
      </c>
      <c r="N24" s="24">
        <f>R23+P24</f>
        <v>15</v>
      </c>
      <c r="O24" s="47">
        <f>D8-I11-I12+P24</f>
        <v>15</v>
      </c>
      <c r="P24" s="47">
        <f ca="1">OFFSET('ЦЕНЫ+размеры'!G5:G7,MATCH('№ 1'!C24,'ЦЕНЫ+размеры'!F5:F7,0)-1,0,1,1)</f>
        <v>15</v>
      </c>
      <c r="Q24" s="47">
        <f>IF(H8&gt;=1,P24,0)</f>
        <v>0</v>
      </c>
      <c r="R24" s="47">
        <f>C8-N21</f>
        <v>0</v>
      </c>
      <c r="S24" s="43"/>
      <c r="T24" s="158">
        <f t="shared" si="3"/>
        <v>0</v>
      </c>
      <c r="U24" s="49">
        <f t="shared" si="0"/>
        <v>0</v>
      </c>
      <c r="V24" s="318"/>
      <c r="W24" s="235"/>
      <c r="X24" s="315"/>
      <c r="Y24" s="55">
        <f t="shared" si="4"/>
        <v>0</v>
      </c>
      <c r="Z24" s="245"/>
      <c r="AA24" s="32" t="s">
        <v>164</v>
      </c>
      <c r="AB24" s="231" t="s">
        <v>138</v>
      </c>
      <c r="AC24" s="250" t="s">
        <v>139</v>
      </c>
      <c r="AD24" s="264"/>
      <c r="AE24" s="264"/>
      <c r="AF24" s="264"/>
      <c r="AG24" s="264"/>
      <c r="AH24" s="320"/>
      <c r="AI24" s="230"/>
      <c r="AJ24" s="230"/>
      <c r="AK24" s="230"/>
      <c r="AL24" s="230"/>
      <c r="AM24" s="230"/>
      <c r="AN24" s="51"/>
      <c r="AO24" s="44"/>
      <c r="AP24" s="285"/>
      <c r="AQ24" s="35"/>
      <c r="AR24" s="35"/>
      <c r="AS24" s="35"/>
      <c r="AT24" s="35"/>
      <c r="AU24" s="287"/>
      <c r="AV24" s="41"/>
      <c r="AW24" s="42"/>
      <c r="AX24" s="281"/>
      <c r="AY24" s="53"/>
    </row>
    <row r="25" spans="1:51" ht="22.5" customHeight="1" thickBot="1">
      <c r="A25" s="256" t="s">
        <v>61</v>
      </c>
      <c r="B25" s="257"/>
      <c r="C25" s="268" t="str">
        <f>I8</f>
        <v>ДСП 8 мм</v>
      </c>
      <c r="D25" s="269"/>
      <c r="E25" s="256">
        <f>IF(H8&gt;=2,E8,0)</f>
        <v>0</v>
      </c>
      <c r="F25" s="258"/>
      <c r="G25" s="267">
        <f>IF(H8&gt;=2,L25,0)</f>
        <v>0</v>
      </c>
      <c r="H25" s="267"/>
      <c r="I25" s="267">
        <f>IF(H8&gt;=2,M25,0)</f>
        <v>0</v>
      </c>
      <c r="J25" s="267"/>
      <c r="K25" s="31"/>
      <c r="L25" s="47">
        <f t="shared" si="1"/>
        <v>15</v>
      </c>
      <c r="M25" s="47">
        <f t="shared" si="2"/>
        <v>15</v>
      </c>
      <c r="N25" s="24">
        <f>R23+P25</f>
        <v>15</v>
      </c>
      <c r="O25" s="47">
        <f>D8-I11-I12+P25</f>
        <v>15</v>
      </c>
      <c r="P25" s="47">
        <f ca="1">OFFSET('ЦЕНЫ+размеры'!G5:G7,MATCH('№ 1'!C25,'ЦЕНЫ+размеры'!F5:F7,0)-1,0,1,1)</f>
        <v>15</v>
      </c>
      <c r="Q25" s="47">
        <f>IF(H8&gt;=2,P25,0)</f>
        <v>0</v>
      </c>
      <c r="R25" s="47">
        <f>SUM(Q23:Q28)</f>
        <v>15</v>
      </c>
      <c r="S25" s="52"/>
      <c r="T25" s="158">
        <f t="shared" si="3"/>
        <v>0</v>
      </c>
      <c r="U25" s="49">
        <f t="shared" si="0"/>
        <v>0</v>
      </c>
      <c r="V25" s="318"/>
      <c r="W25" s="235"/>
      <c r="X25" s="315"/>
      <c r="Y25" s="55">
        <f t="shared" si="4"/>
        <v>0</v>
      </c>
      <c r="Z25" s="245"/>
      <c r="AA25" s="32">
        <f>E8*(ROUNDUP(D8*2*1.5*0.001,1))</f>
        <v>0</v>
      </c>
      <c r="AB25" s="231"/>
      <c r="AC25" s="251"/>
      <c r="AD25" s="264"/>
      <c r="AE25" s="264"/>
      <c r="AF25" s="264"/>
      <c r="AG25" s="264"/>
      <c r="AH25" s="320"/>
      <c r="AI25" s="230"/>
      <c r="AJ25" s="230"/>
      <c r="AK25" s="230"/>
      <c r="AL25" s="230"/>
      <c r="AM25" s="230"/>
      <c r="AN25" s="51"/>
      <c r="AO25" s="44"/>
      <c r="AP25" s="285"/>
      <c r="AQ25" s="35"/>
      <c r="AR25" s="35"/>
      <c r="AS25" s="35"/>
      <c r="AT25" s="35"/>
      <c r="AU25" s="287"/>
      <c r="AV25" s="36"/>
      <c r="AW25" s="37"/>
      <c r="AX25" s="281"/>
      <c r="AY25" s="53"/>
    </row>
    <row r="26" spans="1:51" ht="22.5" customHeight="1" thickBot="1">
      <c r="A26" s="256" t="s">
        <v>64</v>
      </c>
      <c r="B26" s="257"/>
      <c r="C26" s="268" t="str">
        <f>I8</f>
        <v>ДСП 8 мм</v>
      </c>
      <c r="D26" s="269"/>
      <c r="E26" s="256">
        <f>IF(H8&gt;=3,E8,0)</f>
        <v>0</v>
      </c>
      <c r="F26" s="258"/>
      <c r="G26" s="267">
        <f>IF(H8&gt;=3,L26,0)</f>
        <v>0</v>
      </c>
      <c r="H26" s="267"/>
      <c r="I26" s="267">
        <f>IF(H8&gt;=3,M26,0)</f>
        <v>0</v>
      </c>
      <c r="J26" s="267"/>
      <c r="K26" s="31"/>
      <c r="L26" s="47">
        <f t="shared" si="1"/>
        <v>15</v>
      </c>
      <c r="M26" s="47">
        <f t="shared" si="2"/>
        <v>15</v>
      </c>
      <c r="N26" s="24">
        <f>R23+P26</f>
        <v>15</v>
      </c>
      <c r="O26" s="47">
        <f>D8-I11-I12+P26</f>
        <v>15</v>
      </c>
      <c r="P26" s="47">
        <f ca="1">OFFSET('ЦЕНЫ+размеры'!G5:G7,MATCH('№ 1'!C26,'ЦЕНЫ+размеры'!F5:F7,0)-1,0,1,1)</f>
        <v>15</v>
      </c>
      <c r="Q26" s="47">
        <f>IF(H8&gt;=3,P26,0)</f>
        <v>0</v>
      </c>
      <c r="R26" s="47">
        <f>SUM(R24:R25)</f>
        <v>15</v>
      </c>
      <c r="S26" s="52"/>
      <c r="T26" s="158">
        <f t="shared" si="3"/>
        <v>0</v>
      </c>
      <c r="U26" s="49">
        <f t="shared" si="0"/>
        <v>0</v>
      </c>
      <c r="V26" s="318"/>
      <c r="W26" s="235"/>
      <c r="X26" s="315"/>
      <c r="Y26" s="55">
        <f t="shared" si="4"/>
        <v>0</v>
      </c>
      <c r="Z26" s="245"/>
      <c r="AA26" s="32" t="s">
        <v>16</v>
      </c>
      <c r="AB26" s="231"/>
      <c r="AC26" s="251"/>
      <c r="AD26" s="264"/>
      <c r="AE26" s="264"/>
      <c r="AF26" s="264"/>
      <c r="AG26" s="264"/>
      <c r="AH26" s="320"/>
      <c r="AI26" s="230"/>
      <c r="AJ26" s="230"/>
      <c r="AK26" s="230"/>
      <c r="AL26" s="230"/>
      <c r="AM26" s="230"/>
      <c r="AN26" s="51"/>
      <c r="AO26" s="44"/>
      <c r="AP26" s="285"/>
      <c r="AQ26" s="35"/>
      <c r="AR26" s="35"/>
      <c r="AS26" s="35"/>
      <c r="AT26" s="35"/>
      <c r="AU26" s="287"/>
      <c r="AV26" s="36"/>
      <c r="AW26" s="37"/>
      <c r="AX26" s="281"/>
      <c r="AY26" s="53"/>
    </row>
    <row r="27" spans="1:51" ht="22.5" customHeight="1" thickBot="1">
      <c r="A27" s="256" t="s">
        <v>63</v>
      </c>
      <c r="B27" s="257"/>
      <c r="C27" s="268" t="str">
        <f>I8</f>
        <v>ДСП 8 мм</v>
      </c>
      <c r="D27" s="269"/>
      <c r="E27" s="256">
        <f>IF(H8&gt;=4,E8,0)</f>
        <v>0</v>
      </c>
      <c r="F27" s="258"/>
      <c r="G27" s="267">
        <f>IF(H8&gt;=4,L27,0)</f>
        <v>0</v>
      </c>
      <c r="H27" s="267"/>
      <c r="I27" s="267">
        <f>IF(H8&gt;=4,M27,0)</f>
        <v>0</v>
      </c>
      <c r="J27" s="267"/>
      <c r="K27" s="31"/>
      <c r="L27" s="47">
        <f t="shared" si="1"/>
        <v>15</v>
      </c>
      <c r="M27" s="47">
        <f t="shared" si="2"/>
        <v>15</v>
      </c>
      <c r="N27" s="24">
        <f>R23+P27</f>
        <v>15</v>
      </c>
      <c r="O27" s="47">
        <f>D8-I11-I12+P27</f>
        <v>15</v>
      </c>
      <c r="P27" s="47">
        <f ca="1">OFFSET('ЦЕНЫ+размеры'!G5:G7,MATCH('№ 1'!C27,'ЦЕНЫ+размеры'!F5:F7,0)-1,0,1,1)</f>
        <v>15</v>
      </c>
      <c r="Q27" s="47">
        <f>IF(H8&gt;=4,P27,0)</f>
        <v>0</v>
      </c>
      <c r="S27" s="43"/>
      <c r="T27" s="158">
        <f t="shared" si="3"/>
        <v>0</v>
      </c>
      <c r="U27" s="49">
        <f t="shared" si="0"/>
        <v>0</v>
      </c>
      <c r="V27" s="318"/>
      <c r="W27" s="235"/>
      <c r="X27" s="315"/>
      <c r="Y27" s="55">
        <f t="shared" si="4"/>
        <v>0</v>
      </c>
      <c r="Z27" s="245"/>
      <c r="AA27" s="32">
        <f>Z11</f>
        <v>0</v>
      </c>
      <c r="AB27" s="250">
        <f>X23*AC27</f>
        <v>0</v>
      </c>
      <c r="AC27" s="250">
        <f ca="1">OFFSET('ЦЕНЫ+размеры'!J5:J7,MATCH(I8,'ЦЕНЫ+размеры'!F5:F7,0)-1,0,1,1)</f>
        <v>84</v>
      </c>
      <c r="AD27" s="264"/>
      <c r="AE27" s="264"/>
      <c r="AF27" s="264"/>
      <c r="AG27" s="264"/>
      <c r="AH27" s="320"/>
      <c r="AI27" s="230"/>
      <c r="AJ27" s="230"/>
      <c r="AK27" s="230"/>
      <c r="AL27" s="230"/>
      <c r="AM27" s="230"/>
      <c r="AN27" s="51"/>
      <c r="AO27" s="44"/>
      <c r="AP27" s="285"/>
      <c r="AQ27" s="288"/>
      <c r="AR27" s="288"/>
      <c r="AS27" s="288"/>
      <c r="AT27" s="289"/>
      <c r="AU27" s="287"/>
      <c r="AV27" s="33"/>
      <c r="AW27" s="259">
        <v>100</v>
      </c>
      <c r="AX27" s="280"/>
      <c r="AY27" s="53"/>
    </row>
    <row r="28" spans="1:51" ht="22.5" customHeight="1" thickBot="1">
      <c r="A28" s="256" t="s">
        <v>62</v>
      </c>
      <c r="B28" s="257"/>
      <c r="C28" s="268" t="str">
        <f>I8</f>
        <v>ДСП 8 мм</v>
      </c>
      <c r="D28" s="269"/>
      <c r="E28" s="256">
        <f>IF(H8=5,E8,0)</f>
        <v>0</v>
      </c>
      <c r="F28" s="258"/>
      <c r="G28" s="267">
        <f>IF(H8=5,L28,0)</f>
        <v>0</v>
      </c>
      <c r="H28" s="267"/>
      <c r="I28" s="267">
        <f>IF(H8=5,M28,0)</f>
        <v>0</v>
      </c>
      <c r="J28" s="267"/>
      <c r="K28" s="31"/>
      <c r="L28" s="47">
        <f t="shared" si="1"/>
        <v>15</v>
      </c>
      <c r="M28" s="47">
        <f t="shared" si="2"/>
        <v>15</v>
      </c>
      <c r="N28" s="24">
        <f>R23+P28</f>
        <v>15</v>
      </c>
      <c r="O28" s="47">
        <f>D8-I11-I12+P28</f>
        <v>15</v>
      </c>
      <c r="P28" s="47">
        <f ca="1">OFFSET('ЦЕНЫ+размеры'!G5:G7,MATCH('№ 1'!C28,'ЦЕНЫ+размеры'!F5:F7,0)-1,0,1,1)</f>
        <v>15</v>
      </c>
      <c r="Q28" s="47">
        <f>IF(H8=5,P28,0)</f>
        <v>0</v>
      </c>
      <c r="S28" s="43"/>
      <c r="T28" s="158">
        <f t="shared" si="3"/>
        <v>0</v>
      </c>
      <c r="U28" s="49">
        <f t="shared" si="0"/>
        <v>0</v>
      </c>
      <c r="V28" s="319"/>
      <c r="W28" s="237"/>
      <c r="X28" s="315"/>
      <c r="Y28" s="55">
        <f t="shared" si="4"/>
        <v>0</v>
      </c>
      <c r="Z28" s="246"/>
      <c r="AA28" s="32"/>
      <c r="AB28" s="252"/>
      <c r="AC28" s="252"/>
      <c r="AD28" s="264"/>
      <c r="AE28" s="264"/>
      <c r="AF28" s="264"/>
      <c r="AG28" s="264"/>
      <c r="AH28" s="320"/>
      <c r="AI28" s="230"/>
      <c r="AJ28" s="230"/>
      <c r="AK28" s="230"/>
      <c r="AL28" s="230"/>
      <c r="AM28" s="230"/>
      <c r="AN28" s="51"/>
      <c r="AO28" s="44"/>
      <c r="AP28" s="286"/>
      <c r="AQ28" s="290"/>
      <c r="AR28" s="290"/>
      <c r="AS28" s="290"/>
      <c r="AT28" s="291"/>
      <c r="AU28" s="287"/>
      <c r="AV28" s="34"/>
      <c r="AW28" s="260"/>
      <c r="AX28" s="282"/>
      <c r="AY28" s="53"/>
    </row>
    <row r="29" spans="1:51" ht="22.5" customHeight="1">
      <c r="A29" s="57"/>
      <c r="B29" s="57"/>
      <c r="C29" s="57"/>
      <c r="D29" s="57"/>
      <c r="E29" s="57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227"/>
      <c r="AI29" s="229"/>
      <c r="AO29" s="44"/>
      <c r="AP29" s="277"/>
      <c r="AQ29" s="292"/>
      <c r="AR29" s="292"/>
      <c r="AS29" s="292"/>
      <c r="AT29" s="293"/>
      <c r="AU29" s="277"/>
      <c r="AY29" s="53"/>
    </row>
    <row r="30" spans="1:51" ht="22.5" customHeight="1">
      <c r="A30" s="57"/>
      <c r="B30" s="57"/>
      <c r="C30" s="57"/>
      <c r="D30" s="57"/>
      <c r="E30" s="57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228"/>
      <c r="AI30" s="229"/>
      <c r="AO30" s="44"/>
      <c r="AP30" s="278"/>
      <c r="AQ30" s="272"/>
      <c r="AR30" s="272"/>
      <c r="AS30" s="272"/>
      <c r="AT30" s="273"/>
      <c r="AU30" s="278"/>
      <c r="AY30" s="53"/>
    </row>
    <row r="31" spans="1:51" ht="22.5" customHeight="1">
      <c r="A31" s="57"/>
      <c r="B31" s="57"/>
      <c r="C31" s="57"/>
      <c r="D31" s="57"/>
      <c r="E31" s="57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228"/>
      <c r="AI31" s="229"/>
      <c r="AO31" s="44"/>
      <c r="AP31" s="259">
        <f>IF(D11,D11,100)</f>
        <v>100</v>
      </c>
      <c r="AQ31" s="275"/>
      <c r="AR31" s="275"/>
      <c r="AS31" s="275"/>
      <c r="AT31" s="276"/>
      <c r="AU31" s="259">
        <f>IF(D12,D12,100)</f>
        <v>100</v>
      </c>
      <c r="AY31" s="53"/>
    </row>
    <row r="32" spans="1:51" ht="22.5" customHeight="1">
      <c r="A32" s="57"/>
      <c r="B32" s="57"/>
      <c r="C32" s="57"/>
      <c r="D32" s="57"/>
      <c r="E32" s="57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228"/>
      <c r="AI32" s="229"/>
      <c r="AO32" s="44"/>
      <c r="AP32" s="283"/>
      <c r="AQ32" s="58"/>
      <c r="AR32" s="58"/>
      <c r="AS32" s="58"/>
      <c r="AT32" s="58"/>
      <c r="AU32" s="283"/>
      <c r="AY32" s="53"/>
    </row>
    <row r="33" spans="1:51" ht="22.5" customHeight="1">
      <c r="A33" s="57"/>
      <c r="B33" s="57"/>
      <c r="C33" s="57"/>
      <c r="D33" s="57"/>
      <c r="E33" s="57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228"/>
      <c r="AE33" s="52"/>
      <c r="AF33" s="52"/>
      <c r="AG33" s="52"/>
      <c r="AH33" s="52"/>
      <c r="AI33" s="229"/>
      <c r="AJ33" s="52"/>
      <c r="AK33" s="52"/>
      <c r="AL33" s="52"/>
      <c r="AM33" s="52"/>
      <c r="AN33" s="52"/>
      <c r="AO33" s="44"/>
      <c r="AP33" s="59"/>
      <c r="AQ33" s="58"/>
      <c r="AR33" s="58"/>
      <c r="AS33" s="58"/>
      <c r="AT33" s="58"/>
      <c r="AU33" s="60"/>
      <c r="AY33" s="53"/>
    </row>
    <row r="34" spans="1:51" ht="22.5" customHeight="1">
      <c r="A34" s="57"/>
      <c r="B34" s="57"/>
      <c r="C34" s="57"/>
      <c r="D34" s="57"/>
      <c r="E34" s="57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40"/>
      <c r="AP34" s="271">
        <f>D8</f>
        <v>0</v>
      </c>
      <c r="AQ34" s="272"/>
      <c r="AR34" s="272"/>
      <c r="AS34" s="272"/>
      <c r="AT34" s="272"/>
      <c r="AU34" s="273"/>
      <c r="AY34" s="53"/>
    </row>
    <row r="35" spans="1:51" ht="22.5" customHeight="1">
      <c r="A35" s="61"/>
      <c r="B35" s="61"/>
      <c r="C35" s="61"/>
      <c r="D35" s="61"/>
      <c r="E35" s="61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0"/>
      <c r="AP35" s="274"/>
      <c r="AQ35" s="275"/>
      <c r="AR35" s="275"/>
      <c r="AS35" s="275"/>
      <c r="AT35" s="275"/>
      <c r="AU35" s="276"/>
      <c r="AY35" s="53"/>
    </row>
    <row r="36" spans="1:51" ht="22.5" customHeight="1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0"/>
      <c r="AY36" s="53"/>
    </row>
    <row r="37" spans="1:51" ht="22.5" customHeight="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40"/>
      <c r="AY37" s="53"/>
    </row>
    <row r="38" spans="1:51" ht="22.5" customHeight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Y38" s="53"/>
    </row>
    <row r="39" spans="1:51" ht="22.5" customHeight="1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Y39" s="53"/>
    </row>
    <row r="40" spans="1:51" ht="22.5" customHeight="1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Y40" s="53"/>
    </row>
    <row r="41" spans="1:51" ht="22.5" customHeight="1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Y41" s="53"/>
    </row>
    <row r="42" spans="1:51" ht="22.5" customHeight="1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Y42" s="53"/>
    </row>
    <row r="43" spans="1:40" ht="22.5" customHeight="1">
      <c r="A43" s="61"/>
      <c r="B43" s="61"/>
      <c r="C43" s="61"/>
      <c r="D43" s="62"/>
      <c r="E43" s="62"/>
      <c r="F43" s="62"/>
      <c r="G43" s="62"/>
      <c r="H43" s="62"/>
      <c r="I43" s="61"/>
      <c r="J43" s="61"/>
      <c r="K43" s="61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</row>
    <row r="44" spans="1:40" ht="22.5" customHeight="1">
      <c r="A44" s="61"/>
      <c r="B44" s="61"/>
      <c r="C44" s="61"/>
      <c r="D44" s="62"/>
      <c r="E44" s="62"/>
      <c r="F44" s="62"/>
      <c r="G44" s="62"/>
      <c r="H44" s="62"/>
      <c r="I44" s="61"/>
      <c r="J44" s="61"/>
      <c r="K44" s="61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</row>
    <row r="45" spans="1:40" ht="22.5" customHeight="1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</row>
    <row r="46" spans="1:40" ht="22.5" customHeight="1">
      <c r="A46" s="61"/>
      <c r="B46" s="61"/>
      <c r="C46" s="61"/>
      <c r="D46" s="61"/>
      <c r="E46" s="62"/>
      <c r="F46" s="61"/>
      <c r="G46" s="61"/>
      <c r="H46" s="61"/>
      <c r="I46" s="61"/>
      <c r="J46" s="61"/>
      <c r="K46" s="61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</row>
    <row r="47" spans="1:11" ht="22.5" customHeight="1">
      <c r="A47" s="61"/>
      <c r="B47" s="61"/>
      <c r="C47" s="61"/>
      <c r="D47" s="61"/>
      <c r="E47" s="62"/>
      <c r="F47" s="61"/>
      <c r="G47" s="61"/>
      <c r="H47" s="61"/>
      <c r="I47" s="61"/>
      <c r="J47" s="61"/>
      <c r="K47" s="61"/>
    </row>
    <row r="48" spans="1:11" ht="22.5" customHeight="1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</row>
    <row r="49" spans="1:11" ht="22.5" customHeight="1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</row>
    <row r="50" spans="1:11" ht="14.25" customHeight="1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</row>
    <row r="51" spans="1:11" ht="17.25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</row>
    <row r="52" spans="1:11" ht="17.25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</row>
    <row r="53" spans="1:11" ht="17.25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</row>
    <row r="54" spans="1:11" ht="17.25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</row>
    <row r="55" spans="1:11" ht="17.25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</row>
    <row r="56" spans="1:11" ht="14.25" customHeight="1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</row>
    <row r="57" spans="1:11" ht="14.25" customHeight="1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</row>
    <row r="58" spans="1:11" ht="17.25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</row>
    <row r="59" spans="1:11" ht="17.25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</row>
    <row r="60" spans="1:11" ht="17.25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</row>
    <row r="61" spans="1:11" ht="17.25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</row>
    <row r="62" spans="1:11" ht="17.25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</row>
    <row r="63" spans="1:11" ht="15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</row>
    <row r="64" spans="1:11" ht="15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</row>
    <row r="65" spans="1:11" ht="15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</row>
    <row r="66" spans="1:11" ht="15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</row>
    <row r="67" spans="1:11" ht="15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</row>
    <row r="68" spans="1:11" ht="15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</row>
    <row r="69" spans="1:11" ht="15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</row>
    <row r="70" spans="1:11" ht="15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63"/>
    </row>
    <row r="71" spans="1:11" ht="15">
      <c r="A71" s="63"/>
      <c r="B71" s="63"/>
      <c r="C71" s="63"/>
      <c r="D71" s="63"/>
      <c r="E71" s="63"/>
      <c r="F71" s="63"/>
      <c r="G71" s="63"/>
      <c r="H71" s="63"/>
      <c r="I71" s="63"/>
      <c r="J71" s="63"/>
      <c r="K71" s="63"/>
    </row>
    <row r="72" spans="1:11" ht="15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</row>
    <row r="73" spans="1:11" ht="15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63"/>
    </row>
    <row r="74" spans="1:11" ht="15">
      <c r="A74" s="63"/>
      <c r="B74" s="63"/>
      <c r="C74" s="63"/>
      <c r="D74" s="63"/>
      <c r="E74" s="63"/>
      <c r="F74" s="63"/>
      <c r="G74" s="63"/>
      <c r="H74" s="63"/>
      <c r="I74" s="63"/>
      <c r="J74" s="63"/>
      <c r="K74" s="63"/>
    </row>
    <row r="75" spans="1:11" ht="15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</row>
    <row r="76" spans="1:11" ht="15">
      <c r="A76" s="63"/>
      <c r="B76" s="63"/>
      <c r="C76" s="63"/>
      <c r="D76" s="63"/>
      <c r="E76" s="63"/>
      <c r="F76" s="63"/>
      <c r="G76" s="63"/>
      <c r="H76" s="63"/>
      <c r="I76" s="63"/>
      <c r="J76" s="63"/>
      <c r="K76" s="63"/>
    </row>
    <row r="77" spans="1:11" ht="15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</row>
    <row r="78" spans="1:11" ht="15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</row>
    <row r="79" spans="1:11" ht="15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</row>
    <row r="80" spans="1:11" ht="15">
      <c r="A80" s="63"/>
      <c r="B80" s="63"/>
      <c r="C80" s="63"/>
      <c r="D80" s="63"/>
      <c r="E80" s="63"/>
      <c r="F80" s="63"/>
      <c r="G80" s="63"/>
      <c r="H80" s="63"/>
      <c r="I80" s="63"/>
      <c r="J80" s="63"/>
      <c r="K80" s="63"/>
    </row>
    <row r="81" spans="1:11" ht="15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</row>
    <row r="82" spans="1:11" ht="15">
      <c r="A82" s="63"/>
      <c r="B82" s="63"/>
      <c r="C82" s="63"/>
      <c r="D82" s="63"/>
      <c r="E82" s="63"/>
      <c r="F82" s="63"/>
      <c r="G82" s="63"/>
      <c r="H82" s="63"/>
      <c r="I82" s="63"/>
      <c r="J82" s="63"/>
      <c r="K82" s="63"/>
    </row>
    <row r="83" spans="1:11" ht="15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</row>
    <row r="84" spans="1:11" ht="15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3"/>
    </row>
    <row r="85" spans="1:11" ht="15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3"/>
    </row>
    <row r="86" spans="1:11" ht="15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</row>
    <row r="87" spans="1:11" ht="15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3"/>
    </row>
    <row r="88" spans="1:11" ht="15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3"/>
    </row>
    <row r="89" spans="1:11" ht="15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3"/>
    </row>
    <row r="90" spans="1:11" ht="15">
      <c r="A90" s="63"/>
      <c r="B90" s="63"/>
      <c r="C90" s="63"/>
      <c r="D90" s="63"/>
      <c r="E90" s="63"/>
      <c r="F90" s="63"/>
      <c r="G90" s="63"/>
      <c r="H90" s="63"/>
      <c r="I90" s="63"/>
      <c r="J90" s="63"/>
      <c r="K90" s="63"/>
    </row>
    <row r="91" spans="1:11" ht="15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3"/>
    </row>
    <row r="92" spans="1:11" ht="15">
      <c r="A92" s="63"/>
      <c r="B92" s="63"/>
      <c r="C92" s="63"/>
      <c r="D92" s="63"/>
      <c r="E92" s="63"/>
      <c r="F92" s="63"/>
      <c r="G92" s="63"/>
      <c r="H92" s="63"/>
      <c r="I92" s="63"/>
      <c r="J92" s="63"/>
      <c r="K92" s="63"/>
    </row>
    <row r="93" spans="1:11" ht="15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3"/>
    </row>
    <row r="94" spans="1:11" ht="15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3"/>
    </row>
    <row r="95" spans="1:11" ht="15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63"/>
    </row>
    <row r="96" spans="1:11" ht="15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63"/>
    </row>
    <row r="97" spans="1:11" ht="15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3"/>
    </row>
    <row r="98" spans="1:11" ht="15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3"/>
    </row>
    <row r="99" spans="1:11" ht="15">
      <c r="A99" s="63"/>
      <c r="B99" s="63"/>
      <c r="C99" s="63"/>
      <c r="D99" s="63"/>
      <c r="E99" s="63"/>
      <c r="F99" s="63"/>
      <c r="G99" s="63"/>
      <c r="H99" s="63"/>
      <c r="I99" s="63"/>
      <c r="J99" s="63"/>
      <c r="K99" s="63"/>
    </row>
    <row r="100" spans="1:11" ht="15">
      <c r="A100" s="63"/>
      <c r="B100" s="63"/>
      <c r="C100" s="63"/>
      <c r="D100" s="63"/>
      <c r="E100" s="63"/>
      <c r="F100" s="63"/>
      <c r="G100" s="63"/>
      <c r="H100" s="63"/>
      <c r="I100" s="63"/>
      <c r="J100" s="63"/>
      <c r="K100" s="63"/>
    </row>
    <row r="101" spans="1:11" ht="15">
      <c r="A101" s="63"/>
      <c r="B101" s="63"/>
      <c r="C101" s="63"/>
      <c r="D101" s="63"/>
      <c r="E101" s="63"/>
      <c r="F101" s="63"/>
      <c r="G101" s="63"/>
      <c r="H101" s="63"/>
      <c r="I101" s="63"/>
      <c r="J101" s="63"/>
      <c r="K101" s="63"/>
    </row>
    <row r="102" spans="1:11" ht="15">
      <c r="A102" s="63"/>
      <c r="B102" s="63"/>
      <c r="C102" s="63"/>
      <c r="D102" s="63"/>
      <c r="E102" s="63"/>
      <c r="F102" s="63"/>
      <c r="G102" s="63"/>
      <c r="H102" s="63"/>
      <c r="I102" s="63"/>
      <c r="J102" s="63"/>
      <c r="K102" s="63"/>
    </row>
    <row r="103" spans="1:11" ht="15">
      <c r="A103" s="63"/>
      <c r="B103" s="63"/>
      <c r="C103" s="63"/>
      <c r="D103" s="63"/>
      <c r="E103" s="63"/>
      <c r="F103" s="63"/>
      <c r="G103" s="63"/>
      <c r="H103" s="63"/>
      <c r="I103" s="63"/>
      <c r="J103" s="63"/>
      <c r="K103" s="63"/>
    </row>
    <row r="104" spans="1:11" ht="15">
      <c r="A104" s="63"/>
      <c r="B104" s="63"/>
      <c r="C104" s="63"/>
      <c r="D104" s="63"/>
      <c r="E104" s="63"/>
      <c r="F104" s="63"/>
      <c r="G104" s="63"/>
      <c r="H104" s="63"/>
      <c r="I104" s="63"/>
      <c r="J104" s="63"/>
      <c r="K104" s="63"/>
    </row>
    <row r="105" spans="1:11" ht="15">
      <c r="A105" s="63"/>
      <c r="B105" s="63"/>
      <c r="C105" s="63"/>
      <c r="D105" s="63"/>
      <c r="E105" s="63"/>
      <c r="F105" s="63"/>
      <c r="G105" s="63"/>
      <c r="H105" s="63"/>
      <c r="I105" s="63"/>
      <c r="J105" s="63"/>
      <c r="K105" s="63"/>
    </row>
    <row r="106" spans="1:11" ht="15">
      <c r="A106" s="63"/>
      <c r="B106" s="63"/>
      <c r="C106" s="63"/>
      <c r="D106" s="63"/>
      <c r="E106" s="63"/>
      <c r="F106" s="63"/>
      <c r="G106" s="63"/>
      <c r="H106" s="63"/>
      <c r="I106" s="63"/>
      <c r="J106" s="63"/>
      <c r="K106" s="63"/>
    </row>
    <row r="107" spans="1:11" ht="15">
      <c r="A107" s="63"/>
      <c r="B107" s="63"/>
      <c r="C107" s="63"/>
      <c r="D107" s="63"/>
      <c r="E107" s="63"/>
      <c r="F107" s="63"/>
      <c r="G107" s="63"/>
      <c r="H107" s="63"/>
      <c r="I107" s="63"/>
      <c r="J107" s="63"/>
      <c r="K107" s="63"/>
    </row>
    <row r="108" spans="1:11" ht="15">
      <c r="A108" s="63"/>
      <c r="B108" s="63"/>
      <c r="C108" s="63"/>
      <c r="D108" s="63"/>
      <c r="E108" s="63"/>
      <c r="F108" s="63"/>
      <c r="G108" s="63"/>
      <c r="H108" s="63"/>
      <c r="I108" s="63"/>
      <c r="J108" s="63"/>
      <c r="K108" s="63"/>
    </row>
    <row r="109" spans="1:11" ht="15">
      <c r="A109" s="63"/>
      <c r="B109" s="63"/>
      <c r="C109" s="63"/>
      <c r="D109" s="63"/>
      <c r="E109" s="63"/>
      <c r="F109" s="63"/>
      <c r="G109" s="63"/>
      <c r="H109" s="63"/>
      <c r="I109" s="63"/>
      <c r="J109" s="63"/>
      <c r="K109" s="63"/>
    </row>
    <row r="110" spans="1:11" ht="15">
      <c r="A110" s="63"/>
      <c r="B110" s="63"/>
      <c r="C110" s="63"/>
      <c r="D110" s="63"/>
      <c r="E110" s="63"/>
      <c r="F110" s="63"/>
      <c r="G110" s="63"/>
      <c r="H110" s="63"/>
      <c r="I110" s="63"/>
      <c r="J110" s="63"/>
      <c r="K110" s="63"/>
    </row>
    <row r="111" spans="1:11" ht="15">
      <c r="A111" s="63"/>
      <c r="B111" s="63"/>
      <c r="C111" s="63"/>
      <c r="D111" s="63"/>
      <c r="E111" s="63"/>
      <c r="F111" s="63"/>
      <c r="G111" s="63"/>
      <c r="H111" s="63"/>
      <c r="I111" s="63"/>
      <c r="J111" s="63"/>
      <c r="K111" s="63"/>
    </row>
    <row r="112" spans="1:11" ht="15">
      <c r="A112" s="63"/>
      <c r="B112" s="63"/>
      <c r="C112" s="63"/>
      <c r="D112" s="63"/>
      <c r="E112" s="63"/>
      <c r="F112" s="63"/>
      <c r="G112" s="63"/>
      <c r="H112" s="63"/>
      <c r="I112" s="63"/>
      <c r="J112" s="63"/>
      <c r="K112" s="63"/>
    </row>
    <row r="113" spans="1:11" ht="15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63"/>
    </row>
    <row r="114" spans="1:11" ht="15">
      <c r="A114" s="63"/>
      <c r="B114" s="63"/>
      <c r="C114" s="63"/>
      <c r="D114" s="63"/>
      <c r="E114" s="63"/>
      <c r="F114" s="63"/>
      <c r="G114" s="63"/>
      <c r="H114" s="63"/>
      <c r="I114" s="63"/>
      <c r="J114" s="63"/>
      <c r="K114" s="63"/>
    </row>
    <row r="115" spans="1:11" ht="15">
      <c r="A115" s="63"/>
      <c r="B115" s="63"/>
      <c r="C115" s="63"/>
      <c r="D115" s="63"/>
      <c r="E115" s="63"/>
      <c r="F115" s="63"/>
      <c r="G115" s="63"/>
      <c r="H115" s="63"/>
      <c r="I115" s="63"/>
      <c r="J115" s="63"/>
      <c r="K115" s="63"/>
    </row>
    <row r="116" spans="1:11" ht="15">
      <c r="A116" s="63"/>
      <c r="B116" s="63"/>
      <c r="C116" s="63"/>
      <c r="D116" s="63"/>
      <c r="E116" s="63"/>
      <c r="F116" s="63"/>
      <c r="G116" s="63"/>
      <c r="H116" s="63"/>
      <c r="I116" s="63"/>
      <c r="J116" s="63"/>
      <c r="K116" s="63"/>
    </row>
    <row r="117" spans="1:11" ht="15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63"/>
    </row>
    <row r="118" spans="1:11" ht="15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63"/>
    </row>
    <row r="119" spans="1:11" ht="15">
      <c r="A119" s="63"/>
      <c r="B119" s="63"/>
      <c r="C119" s="63"/>
      <c r="D119" s="63"/>
      <c r="E119" s="63"/>
      <c r="F119" s="63"/>
      <c r="G119" s="63"/>
      <c r="H119" s="63"/>
      <c r="I119" s="63"/>
      <c r="J119" s="63"/>
      <c r="K119" s="63"/>
    </row>
    <row r="120" spans="1:11" ht="15">
      <c r="A120" s="63"/>
      <c r="B120" s="63"/>
      <c r="C120" s="63"/>
      <c r="D120" s="63"/>
      <c r="E120" s="63"/>
      <c r="F120" s="63"/>
      <c r="G120" s="63"/>
      <c r="H120" s="63"/>
      <c r="I120" s="63"/>
      <c r="J120" s="63"/>
      <c r="K120" s="63"/>
    </row>
    <row r="121" spans="1:11" ht="15">
      <c r="A121" s="63"/>
      <c r="B121" s="63"/>
      <c r="C121" s="63"/>
      <c r="D121" s="63"/>
      <c r="E121" s="63"/>
      <c r="F121" s="63"/>
      <c r="G121" s="63"/>
      <c r="H121" s="63"/>
      <c r="I121" s="63"/>
      <c r="J121" s="63"/>
      <c r="K121" s="63"/>
    </row>
    <row r="122" spans="1:11" ht="15">
      <c r="A122" s="63"/>
      <c r="B122" s="63"/>
      <c r="C122" s="63"/>
      <c r="D122" s="63"/>
      <c r="E122" s="63"/>
      <c r="F122" s="63"/>
      <c r="G122" s="63"/>
      <c r="H122" s="63"/>
      <c r="I122" s="63"/>
      <c r="J122" s="63"/>
      <c r="K122" s="63"/>
    </row>
    <row r="123" spans="1:11" ht="15">
      <c r="A123" s="63"/>
      <c r="B123" s="63"/>
      <c r="C123" s="63"/>
      <c r="D123" s="63"/>
      <c r="E123" s="63"/>
      <c r="F123" s="63"/>
      <c r="G123" s="63"/>
      <c r="H123" s="63"/>
      <c r="I123" s="63"/>
      <c r="J123" s="63"/>
      <c r="K123" s="63"/>
    </row>
    <row r="124" spans="1:11" ht="15">
      <c r="A124" s="63"/>
      <c r="B124" s="63"/>
      <c r="C124" s="63"/>
      <c r="D124" s="63"/>
      <c r="E124" s="63"/>
      <c r="F124" s="63"/>
      <c r="G124" s="63"/>
      <c r="H124" s="63"/>
      <c r="I124" s="63"/>
      <c r="J124" s="63"/>
      <c r="K124" s="63"/>
    </row>
    <row r="125" spans="1:11" ht="15">
      <c r="A125" s="63"/>
      <c r="B125" s="63"/>
      <c r="C125" s="63"/>
      <c r="D125" s="63"/>
      <c r="E125" s="63"/>
      <c r="F125" s="63"/>
      <c r="G125" s="63"/>
      <c r="H125" s="63"/>
      <c r="I125" s="63"/>
      <c r="J125" s="63"/>
      <c r="K125" s="63"/>
    </row>
    <row r="126" spans="1:11" ht="15">
      <c r="A126" s="63"/>
      <c r="B126" s="63"/>
      <c r="C126" s="63"/>
      <c r="D126" s="63"/>
      <c r="E126" s="63"/>
      <c r="F126" s="63"/>
      <c r="G126" s="63"/>
      <c r="H126" s="63"/>
      <c r="I126" s="63"/>
      <c r="J126" s="63"/>
      <c r="K126" s="63"/>
    </row>
    <row r="127" spans="1:11" ht="15">
      <c r="A127" s="63"/>
      <c r="B127" s="63"/>
      <c r="C127" s="63"/>
      <c r="D127" s="63"/>
      <c r="E127" s="63"/>
      <c r="F127" s="63"/>
      <c r="G127" s="63"/>
      <c r="H127" s="63"/>
      <c r="I127" s="63"/>
      <c r="J127" s="63"/>
      <c r="K127" s="63"/>
    </row>
    <row r="128" spans="1:11" ht="15">
      <c r="A128" s="63"/>
      <c r="B128" s="63"/>
      <c r="C128" s="63"/>
      <c r="D128" s="63"/>
      <c r="E128" s="63"/>
      <c r="F128" s="63"/>
      <c r="G128" s="63"/>
      <c r="H128" s="63"/>
      <c r="I128" s="63"/>
      <c r="J128" s="63"/>
      <c r="K128" s="63"/>
    </row>
    <row r="129" spans="1:11" ht="1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</row>
    <row r="130" spans="1:11" ht="1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</row>
    <row r="131" spans="1:11" ht="1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</row>
    <row r="132" spans="1:11" ht="15">
      <c r="A132" s="63"/>
      <c r="B132" s="63"/>
      <c r="C132" s="63"/>
      <c r="D132" s="63"/>
      <c r="E132" s="63"/>
      <c r="F132" s="63"/>
      <c r="G132" s="63"/>
      <c r="H132" s="63"/>
      <c r="I132" s="63"/>
      <c r="J132" s="63"/>
      <c r="K132" s="63"/>
    </row>
    <row r="133" spans="1:11" ht="1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</row>
    <row r="134" spans="1:11" ht="15">
      <c r="A134" s="63"/>
      <c r="B134" s="63"/>
      <c r="C134" s="63"/>
      <c r="D134" s="63"/>
      <c r="E134" s="63"/>
      <c r="F134" s="63"/>
      <c r="G134" s="63"/>
      <c r="H134" s="63"/>
      <c r="I134" s="63"/>
      <c r="J134" s="63"/>
      <c r="K134" s="63"/>
    </row>
    <row r="135" spans="1:11" ht="15">
      <c r="A135" s="63"/>
      <c r="B135" s="63"/>
      <c r="C135" s="63"/>
      <c r="D135" s="63"/>
      <c r="E135" s="63"/>
      <c r="F135" s="63"/>
      <c r="G135" s="63"/>
      <c r="H135" s="63"/>
      <c r="I135" s="63"/>
      <c r="J135" s="63"/>
      <c r="K135" s="63"/>
    </row>
    <row r="136" spans="1:11" ht="15">
      <c r="A136" s="63"/>
      <c r="B136" s="63"/>
      <c r="C136" s="63"/>
      <c r="D136" s="63"/>
      <c r="E136" s="63"/>
      <c r="F136" s="63"/>
      <c r="G136" s="63"/>
      <c r="H136" s="63"/>
      <c r="I136" s="63"/>
      <c r="J136" s="63"/>
      <c r="K136" s="63"/>
    </row>
    <row r="137" spans="1:11" ht="15">
      <c r="A137" s="63"/>
      <c r="B137" s="63"/>
      <c r="C137" s="63"/>
      <c r="D137" s="63"/>
      <c r="E137" s="63"/>
      <c r="F137" s="63"/>
      <c r="G137" s="63"/>
      <c r="H137" s="63"/>
      <c r="I137" s="63"/>
      <c r="J137" s="63"/>
      <c r="K137" s="63"/>
    </row>
    <row r="138" spans="1:11" ht="15">
      <c r="A138" s="63"/>
      <c r="B138" s="63"/>
      <c r="C138" s="63"/>
      <c r="D138" s="63"/>
      <c r="E138" s="63"/>
      <c r="F138" s="63"/>
      <c r="G138" s="63"/>
      <c r="H138" s="63"/>
      <c r="I138" s="63"/>
      <c r="J138" s="63"/>
      <c r="K138" s="63"/>
    </row>
    <row r="139" spans="1:11" ht="15">
      <c r="A139" s="63"/>
      <c r="B139" s="63"/>
      <c r="C139" s="63"/>
      <c r="D139" s="63"/>
      <c r="E139" s="63"/>
      <c r="F139" s="63"/>
      <c r="G139" s="63"/>
      <c r="H139" s="63"/>
      <c r="I139" s="63"/>
      <c r="J139" s="63"/>
      <c r="K139" s="63"/>
    </row>
    <row r="140" spans="1:11" ht="15">
      <c r="A140" s="63"/>
      <c r="B140" s="63"/>
      <c r="C140" s="63"/>
      <c r="D140" s="63"/>
      <c r="E140" s="63"/>
      <c r="F140" s="63"/>
      <c r="G140" s="63"/>
      <c r="H140" s="63"/>
      <c r="I140" s="63"/>
      <c r="J140" s="63"/>
      <c r="K140" s="63"/>
    </row>
    <row r="141" spans="1:11" ht="15">
      <c r="A141" s="63"/>
      <c r="B141" s="63"/>
      <c r="C141" s="63"/>
      <c r="D141" s="63"/>
      <c r="E141" s="63"/>
      <c r="F141" s="63"/>
      <c r="G141" s="63"/>
      <c r="H141" s="63"/>
      <c r="I141" s="63"/>
      <c r="J141" s="63"/>
      <c r="K141" s="63"/>
    </row>
    <row r="142" spans="1:11" ht="15">
      <c r="A142" s="63"/>
      <c r="B142" s="63"/>
      <c r="C142" s="63"/>
      <c r="D142" s="63"/>
      <c r="E142" s="63"/>
      <c r="F142" s="63"/>
      <c r="G142" s="63"/>
      <c r="H142" s="63"/>
      <c r="I142" s="63"/>
      <c r="J142" s="63"/>
      <c r="K142" s="63"/>
    </row>
    <row r="143" spans="1:11" ht="15">
      <c r="A143" s="63"/>
      <c r="B143" s="63"/>
      <c r="C143" s="63"/>
      <c r="D143" s="63"/>
      <c r="E143" s="63"/>
      <c r="F143" s="63"/>
      <c r="G143" s="63"/>
      <c r="H143" s="63"/>
      <c r="I143" s="63"/>
      <c r="J143" s="63"/>
      <c r="K143" s="63"/>
    </row>
    <row r="144" spans="1:11" ht="15">
      <c r="A144" s="63"/>
      <c r="B144" s="63"/>
      <c r="C144" s="63"/>
      <c r="D144" s="63"/>
      <c r="E144" s="63"/>
      <c r="F144" s="63"/>
      <c r="G144" s="63"/>
      <c r="H144" s="63"/>
      <c r="I144" s="63"/>
      <c r="J144" s="63"/>
      <c r="K144" s="63"/>
    </row>
    <row r="145" spans="1:11" ht="15">
      <c r="A145" s="63"/>
      <c r="B145" s="63"/>
      <c r="C145" s="63"/>
      <c r="D145" s="63"/>
      <c r="E145" s="63"/>
      <c r="F145" s="63"/>
      <c r="G145" s="63"/>
      <c r="H145" s="63"/>
      <c r="I145" s="63"/>
      <c r="J145" s="63"/>
      <c r="K145" s="63"/>
    </row>
    <row r="146" spans="1:11" ht="15">
      <c r="A146" s="63"/>
      <c r="B146" s="63"/>
      <c r="C146" s="63"/>
      <c r="D146" s="63"/>
      <c r="E146" s="63"/>
      <c r="F146" s="63"/>
      <c r="G146" s="63"/>
      <c r="H146" s="63"/>
      <c r="I146" s="63"/>
      <c r="J146" s="63"/>
      <c r="K146" s="63"/>
    </row>
    <row r="147" spans="1:11" ht="15">
      <c r="A147" s="63"/>
      <c r="B147" s="63"/>
      <c r="C147" s="63"/>
      <c r="D147" s="63"/>
      <c r="E147" s="63"/>
      <c r="F147" s="63"/>
      <c r="G147" s="63"/>
      <c r="H147" s="63"/>
      <c r="I147" s="63"/>
      <c r="J147" s="63"/>
      <c r="K147" s="63"/>
    </row>
    <row r="148" spans="1:11" ht="15">
      <c r="A148" s="63"/>
      <c r="B148" s="63"/>
      <c r="C148" s="63"/>
      <c r="D148" s="63"/>
      <c r="E148" s="63"/>
      <c r="F148" s="63"/>
      <c r="G148" s="63"/>
      <c r="H148" s="63"/>
      <c r="I148" s="63"/>
      <c r="J148" s="63"/>
      <c r="K148" s="63"/>
    </row>
    <row r="149" spans="1:11" ht="15">
      <c r="A149" s="63"/>
      <c r="B149" s="63"/>
      <c r="C149" s="63"/>
      <c r="D149" s="63"/>
      <c r="E149" s="63"/>
      <c r="F149" s="63"/>
      <c r="G149" s="63"/>
      <c r="H149" s="63"/>
      <c r="I149" s="63"/>
      <c r="J149" s="63"/>
      <c r="K149" s="63"/>
    </row>
    <row r="150" spans="1:11" ht="15">
      <c r="A150" s="63"/>
      <c r="B150" s="63"/>
      <c r="C150" s="63"/>
      <c r="D150" s="63"/>
      <c r="E150" s="63"/>
      <c r="F150" s="63"/>
      <c r="G150" s="63"/>
      <c r="H150" s="63"/>
      <c r="I150" s="63"/>
      <c r="J150" s="63"/>
      <c r="K150" s="63"/>
    </row>
    <row r="151" spans="1:11" ht="15">
      <c r="A151" s="63"/>
      <c r="B151" s="63"/>
      <c r="C151" s="63"/>
      <c r="D151" s="63"/>
      <c r="E151" s="63"/>
      <c r="F151" s="63"/>
      <c r="G151" s="63"/>
      <c r="H151" s="63"/>
      <c r="I151" s="63"/>
      <c r="J151" s="63"/>
      <c r="K151" s="63"/>
    </row>
    <row r="152" spans="1:11" ht="15">
      <c r="A152" s="63"/>
      <c r="B152" s="63"/>
      <c r="C152" s="63"/>
      <c r="D152" s="63"/>
      <c r="E152" s="63"/>
      <c r="F152" s="63"/>
      <c r="G152" s="63"/>
      <c r="H152" s="63"/>
      <c r="I152" s="63"/>
      <c r="J152" s="63"/>
      <c r="K152" s="63"/>
    </row>
    <row r="153" spans="1:11" ht="15">
      <c r="A153" s="63"/>
      <c r="B153" s="63"/>
      <c r="C153" s="63"/>
      <c r="D153" s="63"/>
      <c r="E153" s="63"/>
      <c r="F153" s="63"/>
      <c r="G153" s="63"/>
      <c r="H153" s="63"/>
      <c r="I153" s="63"/>
      <c r="J153" s="63"/>
      <c r="K153" s="63"/>
    </row>
    <row r="154" spans="1:11" ht="15">
      <c r="A154" s="63"/>
      <c r="B154" s="63"/>
      <c r="C154" s="63"/>
      <c r="D154" s="63"/>
      <c r="E154" s="63"/>
      <c r="F154" s="63"/>
      <c r="G154" s="63"/>
      <c r="H154" s="63"/>
      <c r="I154" s="63"/>
      <c r="J154" s="63"/>
      <c r="K154" s="63"/>
    </row>
    <row r="155" spans="1:11" ht="15">
      <c r="A155" s="63"/>
      <c r="B155" s="63"/>
      <c r="C155" s="63"/>
      <c r="D155" s="63"/>
      <c r="E155" s="63"/>
      <c r="F155" s="63"/>
      <c r="G155" s="63"/>
      <c r="H155" s="63"/>
      <c r="I155" s="63"/>
      <c r="J155" s="63"/>
      <c r="K155" s="63"/>
    </row>
    <row r="156" spans="1:11" ht="15">
      <c r="A156" s="63"/>
      <c r="B156" s="63"/>
      <c r="C156" s="63"/>
      <c r="D156" s="63"/>
      <c r="E156" s="63"/>
      <c r="F156" s="63"/>
      <c r="G156" s="63"/>
      <c r="H156" s="63"/>
      <c r="I156" s="63"/>
      <c r="J156" s="63"/>
      <c r="K156" s="63"/>
    </row>
    <row r="157" spans="1:11" ht="15">
      <c r="A157" s="63"/>
      <c r="B157" s="63"/>
      <c r="C157" s="63"/>
      <c r="D157" s="63"/>
      <c r="E157" s="63"/>
      <c r="F157" s="63"/>
      <c r="G157" s="63"/>
      <c r="H157" s="63"/>
      <c r="I157" s="63"/>
      <c r="J157" s="63"/>
      <c r="K157" s="63"/>
    </row>
    <row r="158" spans="1:11" ht="15">
      <c r="A158" s="63"/>
      <c r="B158" s="63"/>
      <c r="C158" s="63"/>
      <c r="D158" s="63"/>
      <c r="E158" s="63"/>
      <c r="F158" s="63"/>
      <c r="G158" s="63"/>
      <c r="H158" s="63"/>
      <c r="I158" s="63"/>
      <c r="J158" s="63"/>
      <c r="K158" s="63"/>
    </row>
    <row r="159" spans="1:11" ht="15">
      <c r="A159" s="63"/>
      <c r="B159" s="63"/>
      <c r="C159" s="63"/>
      <c r="D159" s="63"/>
      <c r="E159" s="63"/>
      <c r="F159" s="63"/>
      <c r="G159" s="63"/>
      <c r="H159" s="63"/>
      <c r="I159" s="63"/>
      <c r="J159" s="63"/>
      <c r="K159" s="63"/>
    </row>
    <row r="160" spans="1:11" ht="15">
      <c r="A160" s="63"/>
      <c r="B160" s="63"/>
      <c r="C160" s="63"/>
      <c r="D160" s="63"/>
      <c r="E160" s="63"/>
      <c r="F160" s="63"/>
      <c r="G160" s="63"/>
      <c r="H160" s="63"/>
      <c r="I160" s="63"/>
      <c r="J160" s="63"/>
      <c r="K160" s="63"/>
    </row>
    <row r="161" spans="1:11" ht="15">
      <c r="A161" s="63"/>
      <c r="B161" s="63"/>
      <c r="C161" s="63"/>
      <c r="D161" s="63"/>
      <c r="E161" s="63"/>
      <c r="F161" s="63"/>
      <c r="G161" s="63"/>
      <c r="H161" s="63"/>
      <c r="I161" s="63"/>
      <c r="J161" s="63"/>
      <c r="K161" s="63"/>
    </row>
    <row r="162" spans="1:11" ht="15">
      <c r="A162" s="63"/>
      <c r="B162" s="63"/>
      <c r="C162" s="63"/>
      <c r="D162" s="63"/>
      <c r="E162" s="63"/>
      <c r="F162" s="63"/>
      <c r="G162" s="63"/>
      <c r="H162" s="63"/>
      <c r="I162" s="63"/>
      <c r="J162" s="63"/>
      <c r="K162" s="63"/>
    </row>
    <row r="163" spans="1:11" ht="15">
      <c r="A163" s="63"/>
      <c r="B163" s="63"/>
      <c r="C163" s="63"/>
      <c r="D163" s="63"/>
      <c r="E163" s="63"/>
      <c r="F163" s="63"/>
      <c r="G163" s="63"/>
      <c r="H163" s="63"/>
      <c r="I163" s="63"/>
      <c r="J163" s="63"/>
      <c r="K163" s="63"/>
    </row>
    <row r="164" spans="1:11" ht="15">
      <c r="A164" s="63"/>
      <c r="B164" s="63"/>
      <c r="C164" s="63"/>
      <c r="D164" s="63"/>
      <c r="E164" s="63"/>
      <c r="F164" s="63"/>
      <c r="G164" s="63"/>
      <c r="H164" s="63"/>
      <c r="I164" s="63"/>
      <c r="J164" s="63"/>
      <c r="K164" s="63"/>
    </row>
    <row r="165" spans="1:11" ht="15">
      <c r="A165" s="63"/>
      <c r="B165" s="63"/>
      <c r="C165" s="63"/>
      <c r="D165" s="63"/>
      <c r="E165" s="63"/>
      <c r="F165" s="63"/>
      <c r="G165" s="63"/>
      <c r="H165" s="63"/>
      <c r="I165" s="63"/>
      <c r="J165" s="63"/>
      <c r="K165" s="63"/>
    </row>
    <row r="166" spans="1:11" ht="15">
      <c r="A166" s="63"/>
      <c r="B166" s="63"/>
      <c r="C166" s="63"/>
      <c r="D166" s="63"/>
      <c r="E166" s="63"/>
      <c r="F166" s="63"/>
      <c r="G166" s="63"/>
      <c r="H166" s="63"/>
      <c r="I166" s="63"/>
      <c r="J166" s="63"/>
      <c r="K166" s="63"/>
    </row>
    <row r="167" spans="1:11" ht="15">
      <c r="A167" s="63"/>
      <c r="B167" s="63"/>
      <c r="C167" s="63"/>
      <c r="D167" s="63"/>
      <c r="E167" s="63"/>
      <c r="F167" s="63"/>
      <c r="G167" s="63"/>
      <c r="H167" s="63"/>
      <c r="I167" s="63"/>
      <c r="J167" s="63"/>
      <c r="K167" s="63"/>
    </row>
    <row r="168" spans="1:11" ht="15">
      <c r="A168" s="63"/>
      <c r="B168" s="63"/>
      <c r="C168" s="63"/>
      <c r="D168" s="63"/>
      <c r="E168" s="63"/>
      <c r="F168" s="63"/>
      <c r="G168" s="63"/>
      <c r="H168" s="63"/>
      <c r="I168" s="63"/>
      <c r="J168" s="63"/>
      <c r="K168" s="63"/>
    </row>
    <row r="169" spans="1:11" ht="15">
      <c r="A169" s="63"/>
      <c r="B169" s="63"/>
      <c r="C169" s="63"/>
      <c r="D169" s="63"/>
      <c r="E169" s="63"/>
      <c r="F169" s="63"/>
      <c r="G169" s="63"/>
      <c r="H169" s="63"/>
      <c r="I169" s="63"/>
      <c r="J169" s="63"/>
      <c r="K169" s="63"/>
    </row>
    <row r="170" spans="1:11" ht="15">
      <c r="A170" s="63"/>
      <c r="B170" s="63"/>
      <c r="C170" s="63"/>
      <c r="D170" s="63"/>
      <c r="E170" s="63"/>
      <c r="F170" s="63"/>
      <c r="G170" s="63"/>
      <c r="H170" s="63"/>
      <c r="I170" s="63"/>
      <c r="J170" s="63"/>
      <c r="K170" s="63"/>
    </row>
    <row r="171" spans="1:11" ht="15">
      <c r="A171" s="63"/>
      <c r="B171" s="63"/>
      <c r="C171" s="63"/>
      <c r="D171" s="63"/>
      <c r="E171" s="63"/>
      <c r="F171" s="63"/>
      <c r="G171" s="63"/>
      <c r="H171" s="63"/>
      <c r="I171" s="63"/>
      <c r="J171" s="63"/>
      <c r="K171" s="63"/>
    </row>
    <row r="172" spans="1:11" ht="15">
      <c r="A172" s="63"/>
      <c r="B172" s="63"/>
      <c r="C172" s="63"/>
      <c r="D172" s="63"/>
      <c r="E172" s="63"/>
      <c r="F172" s="63"/>
      <c r="G172" s="63"/>
      <c r="H172" s="63"/>
      <c r="I172" s="63"/>
      <c r="J172" s="63"/>
      <c r="K172" s="63"/>
    </row>
    <row r="173" spans="1:11" ht="15">
      <c r="A173" s="63"/>
      <c r="B173" s="63"/>
      <c r="C173" s="63"/>
      <c r="D173" s="63"/>
      <c r="E173" s="63"/>
      <c r="F173" s="63"/>
      <c r="G173" s="63"/>
      <c r="H173" s="63"/>
      <c r="I173" s="63"/>
      <c r="J173" s="63"/>
      <c r="K173" s="63"/>
    </row>
    <row r="174" spans="1:11" ht="15">
      <c r="A174" s="63"/>
      <c r="B174" s="63"/>
      <c r="C174" s="63"/>
      <c r="D174" s="63"/>
      <c r="E174" s="63"/>
      <c r="F174" s="63"/>
      <c r="G174" s="63"/>
      <c r="H174" s="63"/>
      <c r="I174" s="63"/>
      <c r="J174" s="63"/>
      <c r="K174" s="63"/>
    </row>
    <row r="175" spans="1:11" ht="15">
      <c r="A175" s="63"/>
      <c r="B175" s="63"/>
      <c r="C175" s="63"/>
      <c r="D175" s="63"/>
      <c r="E175" s="63"/>
      <c r="F175" s="63"/>
      <c r="G175" s="63"/>
      <c r="H175" s="63"/>
      <c r="I175" s="63"/>
      <c r="J175" s="63"/>
      <c r="K175" s="63"/>
    </row>
    <row r="176" spans="1:11" ht="15">
      <c r="A176" s="63"/>
      <c r="B176" s="63"/>
      <c r="C176" s="63"/>
      <c r="D176" s="63"/>
      <c r="E176" s="63"/>
      <c r="F176" s="63"/>
      <c r="G176" s="63"/>
      <c r="H176" s="63"/>
      <c r="I176" s="63"/>
      <c r="J176" s="63"/>
      <c r="K176" s="63"/>
    </row>
    <row r="177" spans="1:11" ht="15">
      <c r="A177" s="63"/>
      <c r="B177" s="63"/>
      <c r="C177" s="63"/>
      <c r="D177" s="63"/>
      <c r="E177" s="63"/>
      <c r="F177" s="63"/>
      <c r="G177" s="63"/>
      <c r="H177" s="63"/>
      <c r="I177" s="63"/>
      <c r="J177" s="63"/>
      <c r="K177" s="63"/>
    </row>
    <row r="178" spans="1:11" ht="15">
      <c r="A178" s="63"/>
      <c r="B178" s="63"/>
      <c r="C178" s="63"/>
      <c r="D178" s="63"/>
      <c r="E178" s="63"/>
      <c r="F178" s="63"/>
      <c r="G178" s="63"/>
      <c r="H178" s="63"/>
      <c r="I178" s="63"/>
      <c r="J178" s="63"/>
      <c r="K178" s="63"/>
    </row>
    <row r="179" spans="1:11" ht="15">
      <c r="A179" s="63"/>
      <c r="B179" s="63"/>
      <c r="C179" s="63"/>
      <c r="D179" s="63"/>
      <c r="E179" s="63"/>
      <c r="F179" s="63"/>
      <c r="G179" s="63"/>
      <c r="H179" s="63"/>
      <c r="I179" s="63"/>
      <c r="J179" s="63"/>
      <c r="K179" s="63"/>
    </row>
    <row r="180" spans="1:11" ht="15">
      <c r="A180" s="63"/>
      <c r="B180" s="63"/>
      <c r="C180" s="63"/>
      <c r="D180" s="63"/>
      <c r="E180" s="63"/>
      <c r="F180" s="63"/>
      <c r="G180" s="63"/>
      <c r="H180" s="63"/>
      <c r="I180" s="63"/>
      <c r="J180" s="63"/>
      <c r="K180" s="63"/>
    </row>
    <row r="181" spans="1:11" ht="15">
      <c r="A181" s="63"/>
      <c r="B181" s="63"/>
      <c r="C181" s="63"/>
      <c r="D181" s="63"/>
      <c r="E181" s="63"/>
      <c r="F181" s="63"/>
      <c r="G181" s="63"/>
      <c r="H181" s="63"/>
      <c r="I181" s="63"/>
      <c r="J181" s="63"/>
      <c r="K181" s="63"/>
    </row>
    <row r="182" spans="1:11" ht="15">
      <c r="A182" s="63"/>
      <c r="B182" s="63"/>
      <c r="C182" s="63"/>
      <c r="D182" s="63"/>
      <c r="E182" s="63"/>
      <c r="F182" s="63"/>
      <c r="G182" s="63"/>
      <c r="H182" s="63"/>
      <c r="I182" s="63"/>
      <c r="J182" s="63"/>
      <c r="K182" s="63"/>
    </row>
    <row r="183" spans="1:11" ht="15">
      <c r="A183" s="63"/>
      <c r="B183" s="63"/>
      <c r="C183" s="63"/>
      <c r="D183" s="63"/>
      <c r="E183" s="63"/>
      <c r="F183" s="63"/>
      <c r="G183" s="63"/>
      <c r="H183" s="63"/>
      <c r="I183" s="63"/>
      <c r="J183" s="63"/>
      <c r="K183" s="63"/>
    </row>
    <row r="184" spans="1:11" ht="15">
      <c r="A184" s="63"/>
      <c r="B184" s="63"/>
      <c r="C184" s="63"/>
      <c r="D184" s="63"/>
      <c r="E184" s="63"/>
      <c r="F184" s="63"/>
      <c r="G184" s="63"/>
      <c r="H184" s="63"/>
      <c r="I184" s="63"/>
      <c r="J184" s="63"/>
      <c r="K184" s="63"/>
    </row>
    <row r="185" spans="1:11" ht="15">
      <c r="A185" s="63"/>
      <c r="B185" s="63"/>
      <c r="C185" s="63"/>
      <c r="D185" s="63"/>
      <c r="E185" s="63"/>
      <c r="F185" s="63"/>
      <c r="G185" s="63"/>
      <c r="H185" s="63"/>
      <c r="I185" s="63"/>
      <c r="J185" s="63"/>
      <c r="K185" s="63"/>
    </row>
    <row r="186" spans="1:11" ht="15">
      <c r="A186" s="63"/>
      <c r="B186" s="63"/>
      <c r="C186" s="63"/>
      <c r="D186" s="63"/>
      <c r="E186" s="63"/>
      <c r="F186" s="63"/>
      <c r="G186" s="63"/>
      <c r="H186" s="63"/>
      <c r="I186" s="63"/>
      <c r="J186" s="63"/>
      <c r="K186" s="63"/>
    </row>
    <row r="187" spans="1:11" ht="15">
      <c r="A187" s="63"/>
      <c r="B187" s="63"/>
      <c r="C187" s="63"/>
      <c r="D187" s="63"/>
      <c r="E187" s="63"/>
      <c r="F187" s="63"/>
      <c r="G187" s="63"/>
      <c r="H187" s="63"/>
      <c r="I187" s="63"/>
      <c r="J187" s="63"/>
      <c r="K187" s="63"/>
    </row>
    <row r="188" spans="1:11" ht="15">
      <c r="A188" s="63"/>
      <c r="B188" s="63"/>
      <c r="C188" s="63"/>
      <c r="D188" s="63"/>
      <c r="E188" s="63"/>
      <c r="F188" s="63"/>
      <c r="G188" s="63"/>
      <c r="H188" s="63"/>
      <c r="I188" s="63"/>
      <c r="J188" s="63"/>
      <c r="K188" s="63"/>
    </row>
    <row r="189" spans="1:11" ht="15">
      <c r="A189" s="63"/>
      <c r="B189" s="63"/>
      <c r="C189" s="63"/>
      <c r="D189" s="63"/>
      <c r="E189" s="63"/>
      <c r="F189" s="63"/>
      <c r="G189" s="63"/>
      <c r="H189" s="63"/>
      <c r="I189" s="63"/>
      <c r="J189" s="63"/>
      <c r="K189" s="63"/>
    </row>
    <row r="190" spans="1:11" ht="15">
      <c r="A190" s="63"/>
      <c r="B190" s="63"/>
      <c r="C190" s="63"/>
      <c r="D190" s="63"/>
      <c r="E190" s="63"/>
      <c r="F190" s="63"/>
      <c r="G190" s="63"/>
      <c r="H190" s="63"/>
      <c r="I190" s="63"/>
      <c r="J190" s="63"/>
      <c r="K190" s="63"/>
    </row>
    <row r="191" spans="1:11" ht="15">
      <c r="A191" s="63"/>
      <c r="B191" s="63"/>
      <c r="C191" s="63"/>
      <c r="D191" s="63"/>
      <c r="E191" s="63"/>
      <c r="F191" s="63"/>
      <c r="G191" s="63"/>
      <c r="H191" s="63"/>
      <c r="I191" s="63"/>
      <c r="J191" s="63"/>
      <c r="K191" s="63"/>
    </row>
    <row r="192" spans="1:11" ht="15">
      <c r="A192" s="63"/>
      <c r="B192" s="63"/>
      <c r="C192" s="63"/>
      <c r="D192" s="63"/>
      <c r="E192" s="63"/>
      <c r="F192" s="63"/>
      <c r="G192" s="63"/>
      <c r="H192" s="63"/>
      <c r="I192" s="63"/>
      <c r="J192" s="63"/>
      <c r="K192" s="63"/>
    </row>
    <row r="193" spans="1:11" ht="15">
      <c r="A193" s="63"/>
      <c r="B193" s="63"/>
      <c r="C193" s="63"/>
      <c r="D193" s="63"/>
      <c r="E193" s="63"/>
      <c r="F193" s="63"/>
      <c r="G193" s="63"/>
      <c r="H193" s="63"/>
      <c r="I193" s="63"/>
      <c r="J193" s="63"/>
      <c r="K193" s="63"/>
    </row>
    <row r="194" spans="1:11" ht="15">
      <c r="A194" s="63"/>
      <c r="B194" s="63"/>
      <c r="C194" s="63"/>
      <c r="D194" s="63"/>
      <c r="E194" s="63"/>
      <c r="F194" s="63"/>
      <c r="G194" s="63"/>
      <c r="H194" s="63"/>
      <c r="I194" s="63"/>
      <c r="J194" s="63"/>
      <c r="K194" s="63"/>
    </row>
    <row r="195" spans="1:11" ht="15">
      <c r="A195" s="63"/>
      <c r="B195" s="63"/>
      <c r="C195" s="63"/>
      <c r="D195" s="63"/>
      <c r="E195" s="63"/>
      <c r="F195" s="63"/>
      <c r="G195" s="63"/>
      <c r="H195" s="63"/>
      <c r="I195" s="63"/>
      <c r="J195" s="63"/>
      <c r="K195" s="63"/>
    </row>
    <row r="196" spans="1:11" ht="15">
      <c r="A196" s="63"/>
      <c r="B196" s="63"/>
      <c r="C196" s="63"/>
      <c r="D196" s="63"/>
      <c r="E196" s="63"/>
      <c r="F196" s="63"/>
      <c r="G196" s="63"/>
      <c r="H196" s="63"/>
      <c r="I196" s="63"/>
      <c r="J196" s="63"/>
      <c r="K196" s="63"/>
    </row>
    <row r="197" spans="1:11" ht="15">
      <c r="A197" s="63"/>
      <c r="B197" s="63"/>
      <c r="C197" s="63"/>
      <c r="D197" s="63"/>
      <c r="E197" s="63"/>
      <c r="F197" s="63"/>
      <c r="G197" s="63"/>
      <c r="H197" s="63"/>
      <c r="I197" s="63"/>
      <c r="J197" s="63"/>
      <c r="K197" s="63"/>
    </row>
    <row r="198" spans="1:11" ht="15">
      <c r="A198" s="63"/>
      <c r="B198" s="63"/>
      <c r="C198" s="63"/>
      <c r="D198" s="63"/>
      <c r="E198" s="63"/>
      <c r="F198" s="63"/>
      <c r="G198" s="63"/>
      <c r="H198" s="63"/>
      <c r="I198" s="63"/>
      <c r="J198" s="63"/>
      <c r="K198" s="63"/>
    </row>
    <row r="199" spans="1:11" ht="15">
      <c r="A199" s="63"/>
      <c r="B199" s="63"/>
      <c r="C199" s="63"/>
      <c r="D199" s="63"/>
      <c r="E199" s="63"/>
      <c r="F199" s="63"/>
      <c r="G199" s="63"/>
      <c r="H199" s="63"/>
      <c r="I199" s="63"/>
      <c r="J199" s="63"/>
      <c r="K199" s="63"/>
    </row>
    <row r="200" spans="1:11" ht="15">
      <c r="A200" s="63"/>
      <c r="B200" s="63"/>
      <c r="C200" s="63"/>
      <c r="D200" s="63"/>
      <c r="E200" s="63"/>
      <c r="F200" s="63"/>
      <c r="G200" s="63"/>
      <c r="H200" s="63"/>
      <c r="I200" s="63"/>
      <c r="J200" s="63"/>
      <c r="K200" s="63"/>
    </row>
    <row r="201" spans="1:11" ht="15">
      <c r="A201" s="63"/>
      <c r="B201" s="63"/>
      <c r="C201" s="63"/>
      <c r="D201" s="63"/>
      <c r="E201" s="63"/>
      <c r="F201" s="63"/>
      <c r="G201" s="63"/>
      <c r="H201" s="63"/>
      <c r="I201" s="63"/>
      <c r="J201" s="63"/>
      <c r="K201" s="63"/>
    </row>
    <row r="202" spans="1:11" ht="15">
      <c r="A202" s="63"/>
      <c r="B202" s="63"/>
      <c r="C202" s="63"/>
      <c r="D202" s="63"/>
      <c r="E202" s="63"/>
      <c r="F202" s="63"/>
      <c r="G202" s="63"/>
      <c r="H202" s="63"/>
      <c r="I202" s="63"/>
      <c r="J202" s="63"/>
      <c r="K202" s="63"/>
    </row>
    <row r="203" spans="1:11" ht="15">
      <c r="A203" s="63"/>
      <c r="B203" s="63"/>
      <c r="C203" s="63"/>
      <c r="D203" s="63"/>
      <c r="E203" s="63"/>
      <c r="F203" s="63"/>
      <c r="G203" s="63"/>
      <c r="H203" s="63"/>
      <c r="I203" s="63"/>
      <c r="J203" s="63"/>
      <c r="K203" s="63"/>
    </row>
    <row r="204" spans="1:11" ht="15">
      <c r="A204" s="63"/>
      <c r="B204" s="63"/>
      <c r="C204" s="63"/>
      <c r="D204" s="63"/>
      <c r="E204" s="63"/>
      <c r="F204" s="63"/>
      <c r="G204" s="63"/>
      <c r="H204" s="63"/>
      <c r="I204" s="63"/>
      <c r="J204" s="63"/>
      <c r="K204" s="63"/>
    </row>
    <row r="205" spans="1:11" ht="15">
      <c r="A205" s="63"/>
      <c r="B205" s="63"/>
      <c r="C205" s="63"/>
      <c r="D205" s="63"/>
      <c r="E205" s="63"/>
      <c r="F205" s="63"/>
      <c r="G205" s="63"/>
      <c r="H205" s="63"/>
      <c r="I205" s="63"/>
      <c r="J205" s="63"/>
      <c r="K205" s="63"/>
    </row>
    <row r="206" spans="1:11" ht="15">
      <c r="A206" s="63"/>
      <c r="B206" s="63"/>
      <c r="C206" s="63"/>
      <c r="D206" s="63"/>
      <c r="E206" s="63"/>
      <c r="F206" s="63"/>
      <c r="G206" s="63"/>
      <c r="H206" s="63"/>
      <c r="I206" s="63"/>
      <c r="J206" s="63"/>
      <c r="K206" s="63"/>
    </row>
    <row r="207" spans="1:11" ht="15">
      <c r="A207" s="63"/>
      <c r="B207" s="63"/>
      <c r="C207" s="63"/>
      <c r="D207" s="63"/>
      <c r="E207" s="63"/>
      <c r="F207" s="63"/>
      <c r="G207" s="63"/>
      <c r="H207" s="63"/>
      <c r="I207" s="63"/>
      <c r="J207" s="63"/>
      <c r="K207" s="63"/>
    </row>
    <row r="208" spans="1:11" ht="15">
      <c r="A208" s="63"/>
      <c r="B208" s="63"/>
      <c r="C208" s="63"/>
      <c r="D208" s="63"/>
      <c r="E208" s="63"/>
      <c r="F208" s="63"/>
      <c r="G208" s="63"/>
      <c r="H208" s="63"/>
      <c r="I208" s="63"/>
      <c r="J208" s="63"/>
      <c r="K208" s="63"/>
    </row>
    <row r="209" spans="1:11" ht="15">
      <c r="A209" s="63"/>
      <c r="B209" s="63"/>
      <c r="C209" s="63"/>
      <c r="D209" s="63"/>
      <c r="E209" s="63"/>
      <c r="F209" s="63"/>
      <c r="G209" s="63"/>
      <c r="H209" s="63"/>
      <c r="I209" s="63"/>
      <c r="J209" s="63"/>
      <c r="K209" s="63"/>
    </row>
    <row r="210" spans="1:11" ht="15">
      <c r="A210" s="63"/>
      <c r="B210" s="63"/>
      <c r="C210" s="63"/>
      <c r="D210" s="63"/>
      <c r="E210" s="63"/>
      <c r="F210" s="63"/>
      <c r="G210" s="63"/>
      <c r="H210" s="63"/>
      <c r="I210" s="63"/>
      <c r="J210" s="63"/>
      <c r="K210" s="63"/>
    </row>
    <row r="211" spans="1:11" ht="15">
      <c r="A211" s="63"/>
      <c r="B211" s="63"/>
      <c r="C211" s="63"/>
      <c r="D211" s="63"/>
      <c r="E211" s="63"/>
      <c r="F211" s="63"/>
      <c r="G211" s="63"/>
      <c r="H211" s="63"/>
      <c r="I211" s="63"/>
      <c r="J211" s="63"/>
      <c r="K211" s="63"/>
    </row>
    <row r="212" spans="1:11" ht="15">
      <c r="A212" s="63"/>
      <c r="B212" s="63"/>
      <c r="C212" s="63"/>
      <c r="D212" s="63"/>
      <c r="E212" s="63"/>
      <c r="F212" s="63"/>
      <c r="G212" s="63"/>
      <c r="H212" s="63"/>
      <c r="I212" s="63"/>
      <c r="J212" s="63"/>
      <c r="K212" s="63"/>
    </row>
    <row r="213" spans="1:11" ht="15">
      <c r="A213" s="63"/>
      <c r="B213" s="63"/>
      <c r="C213" s="63"/>
      <c r="D213" s="63"/>
      <c r="E213" s="63"/>
      <c r="F213" s="63"/>
      <c r="G213" s="63"/>
      <c r="H213" s="63"/>
      <c r="I213" s="63"/>
      <c r="J213" s="63"/>
      <c r="K213" s="63"/>
    </row>
    <row r="214" spans="1:11" ht="15">
      <c r="A214" s="63"/>
      <c r="B214" s="63"/>
      <c r="C214" s="63"/>
      <c r="D214" s="63"/>
      <c r="E214" s="63"/>
      <c r="F214" s="63"/>
      <c r="G214" s="63"/>
      <c r="H214" s="63"/>
      <c r="I214" s="63"/>
      <c r="J214" s="63"/>
      <c r="K214" s="63"/>
    </row>
    <row r="215" spans="1:11" ht="15">
      <c r="A215" s="63"/>
      <c r="B215" s="63"/>
      <c r="C215" s="63"/>
      <c r="D215" s="63"/>
      <c r="E215" s="63"/>
      <c r="F215" s="63"/>
      <c r="G215" s="63"/>
      <c r="H215" s="63"/>
      <c r="I215" s="63"/>
      <c r="J215" s="63"/>
      <c r="K215" s="63"/>
    </row>
    <row r="216" spans="1:11" ht="15">
      <c r="A216" s="63"/>
      <c r="B216" s="63"/>
      <c r="C216" s="63"/>
      <c r="D216" s="63"/>
      <c r="E216" s="63"/>
      <c r="F216" s="63"/>
      <c r="G216" s="63"/>
      <c r="H216" s="63"/>
      <c r="I216" s="63"/>
      <c r="J216" s="63"/>
      <c r="K216" s="63"/>
    </row>
    <row r="217" spans="1:11" ht="15">
      <c r="A217" s="63"/>
      <c r="B217" s="63"/>
      <c r="C217" s="63"/>
      <c r="D217" s="63"/>
      <c r="E217" s="63"/>
      <c r="F217" s="63"/>
      <c r="G217" s="63"/>
      <c r="H217" s="63"/>
      <c r="I217" s="63"/>
      <c r="J217" s="63"/>
      <c r="K217" s="63"/>
    </row>
    <row r="218" spans="1:11" ht="15">
      <c r="A218" s="63"/>
      <c r="B218" s="63"/>
      <c r="C218" s="63"/>
      <c r="D218" s="63"/>
      <c r="E218" s="63"/>
      <c r="F218" s="63"/>
      <c r="G218" s="63"/>
      <c r="H218" s="63"/>
      <c r="I218" s="63"/>
      <c r="J218" s="63"/>
      <c r="K218" s="63"/>
    </row>
    <row r="219" spans="1:11" ht="15">
      <c r="A219" s="63"/>
      <c r="B219" s="63"/>
      <c r="C219" s="63"/>
      <c r="D219" s="63"/>
      <c r="E219" s="63"/>
      <c r="F219" s="63"/>
      <c r="G219" s="63"/>
      <c r="H219" s="63"/>
      <c r="I219" s="63"/>
      <c r="J219" s="63"/>
      <c r="K219" s="63"/>
    </row>
    <row r="220" spans="1:11" ht="15">
      <c r="A220" s="63"/>
      <c r="B220" s="63"/>
      <c r="C220" s="63"/>
      <c r="D220" s="63"/>
      <c r="E220" s="63"/>
      <c r="F220" s="63"/>
      <c r="G220" s="63"/>
      <c r="H220" s="63"/>
      <c r="I220" s="63"/>
      <c r="J220" s="63"/>
      <c r="K220" s="63"/>
    </row>
    <row r="221" spans="1:11" ht="15">
      <c r="A221" s="63"/>
      <c r="B221" s="63"/>
      <c r="C221" s="63"/>
      <c r="D221" s="63"/>
      <c r="E221" s="63"/>
      <c r="F221" s="63"/>
      <c r="G221" s="63"/>
      <c r="H221" s="63"/>
      <c r="I221" s="63"/>
      <c r="J221" s="63"/>
      <c r="K221" s="63"/>
    </row>
    <row r="222" spans="1:11" ht="15">
      <c r="A222" s="63"/>
      <c r="B222" s="63"/>
      <c r="C222" s="63"/>
      <c r="D222" s="63"/>
      <c r="E222" s="63"/>
      <c r="F222" s="63"/>
      <c r="G222" s="63"/>
      <c r="H222" s="63"/>
      <c r="I222" s="63"/>
      <c r="J222" s="63"/>
      <c r="K222" s="63"/>
    </row>
    <row r="223" spans="1:11" ht="15">
      <c r="A223" s="63"/>
      <c r="B223" s="63"/>
      <c r="C223" s="63"/>
      <c r="D223" s="63"/>
      <c r="E223" s="63"/>
      <c r="F223" s="63"/>
      <c r="G223" s="63"/>
      <c r="H223" s="63"/>
      <c r="I223" s="63"/>
      <c r="J223" s="63"/>
      <c r="K223" s="63"/>
    </row>
    <row r="224" spans="1:11" ht="15">
      <c r="A224" s="63"/>
      <c r="B224" s="63"/>
      <c r="C224" s="63"/>
      <c r="D224" s="63"/>
      <c r="E224" s="63"/>
      <c r="F224" s="63"/>
      <c r="G224" s="63"/>
      <c r="H224" s="63"/>
      <c r="I224" s="63"/>
      <c r="J224" s="63"/>
      <c r="K224" s="63"/>
    </row>
    <row r="225" spans="1:11" ht="15">
      <c r="A225" s="63"/>
      <c r="B225" s="63"/>
      <c r="C225" s="63"/>
      <c r="D225" s="63"/>
      <c r="E225" s="63"/>
      <c r="F225" s="63"/>
      <c r="G225" s="63"/>
      <c r="H225" s="63"/>
      <c r="I225" s="63"/>
      <c r="J225" s="63"/>
      <c r="K225" s="63"/>
    </row>
    <row r="226" spans="1:11" ht="15">
      <c r="A226" s="63"/>
      <c r="B226" s="63"/>
      <c r="C226" s="63"/>
      <c r="D226" s="63"/>
      <c r="E226" s="63"/>
      <c r="F226" s="63"/>
      <c r="G226" s="63"/>
      <c r="H226" s="63"/>
      <c r="I226" s="63"/>
      <c r="J226" s="63"/>
      <c r="K226" s="63"/>
    </row>
    <row r="227" spans="1:11" ht="15">
      <c r="A227" s="63"/>
      <c r="B227" s="63"/>
      <c r="C227" s="63"/>
      <c r="D227" s="63"/>
      <c r="E227" s="63"/>
      <c r="F227" s="63"/>
      <c r="G227" s="63"/>
      <c r="H227" s="63"/>
      <c r="I227" s="63"/>
      <c r="J227" s="63"/>
      <c r="K227" s="63"/>
    </row>
    <row r="228" spans="1:11" ht="15">
      <c r="A228" s="63"/>
      <c r="B228" s="63"/>
      <c r="C228" s="63"/>
      <c r="D228" s="63"/>
      <c r="E228" s="63"/>
      <c r="F228" s="63"/>
      <c r="G228" s="63"/>
      <c r="H228" s="63"/>
      <c r="I228" s="63"/>
      <c r="J228" s="63"/>
      <c r="K228" s="63"/>
    </row>
    <row r="229" spans="1:11" ht="15">
      <c r="A229" s="63"/>
      <c r="B229" s="63"/>
      <c r="C229" s="63"/>
      <c r="D229" s="63"/>
      <c r="E229" s="63"/>
      <c r="F229" s="63"/>
      <c r="G229" s="63"/>
      <c r="H229" s="63"/>
      <c r="I229" s="63"/>
      <c r="J229" s="63"/>
      <c r="K229" s="63"/>
    </row>
    <row r="230" spans="1:11" ht="15">
      <c r="A230" s="63"/>
      <c r="B230" s="63"/>
      <c r="C230" s="63"/>
      <c r="D230" s="63"/>
      <c r="E230" s="63"/>
      <c r="F230" s="63"/>
      <c r="G230" s="63"/>
      <c r="H230" s="63"/>
      <c r="I230" s="63"/>
      <c r="J230" s="63"/>
      <c r="K230" s="63"/>
    </row>
    <row r="231" spans="1:11" ht="15">
      <c r="A231" s="63"/>
      <c r="B231" s="63"/>
      <c r="C231" s="63"/>
      <c r="D231" s="63"/>
      <c r="E231" s="63"/>
      <c r="F231" s="63"/>
      <c r="G231" s="63"/>
      <c r="H231" s="63"/>
      <c r="I231" s="63"/>
      <c r="J231" s="63"/>
      <c r="K231" s="63"/>
    </row>
    <row r="232" spans="1:11" ht="15">
      <c r="A232" s="63"/>
      <c r="B232" s="63"/>
      <c r="C232" s="63"/>
      <c r="D232" s="63"/>
      <c r="E232" s="63"/>
      <c r="F232" s="63"/>
      <c r="G232" s="63"/>
      <c r="H232" s="63"/>
      <c r="I232" s="63"/>
      <c r="J232" s="63"/>
      <c r="K232" s="63"/>
    </row>
    <row r="233" spans="1:11" ht="15">
      <c r="A233" s="63"/>
      <c r="B233" s="63"/>
      <c r="C233" s="63"/>
      <c r="D233" s="63"/>
      <c r="E233" s="63"/>
      <c r="F233" s="63"/>
      <c r="G233" s="63"/>
      <c r="H233" s="63"/>
      <c r="I233" s="63"/>
      <c r="J233" s="63"/>
      <c r="K233" s="63"/>
    </row>
    <row r="234" spans="1:11" ht="15">
      <c r="A234" s="63"/>
      <c r="B234" s="63"/>
      <c r="C234" s="63"/>
      <c r="D234" s="63"/>
      <c r="E234" s="63"/>
      <c r="F234" s="63"/>
      <c r="G234" s="63"/>
      <c r="H234" s="63"/>
      <c r="I234" s="63"/>
      <c r="J234" s="63"/>
      <c r="K234" s="63"/>
    </row>
    <row r="235" spans="1:11" ht="15">
      <c r="A235" s="63"/>
      <c r="B235" s="63"/>
      <c r="C235" s="63"/>
      <c r="D235" s="63"/>
      <c r="E235" s="63"/>
      <c r="F235" s="63"/>
      <c r="G235" s="63"/>
      <c r="H235" s="63"/>
      <c r="I235" s="63"/>
      <c r="J235" s="63"/>
      <c r="K235" s="63"/>
    </row>
    <row r="236" spans="1:11" ht="15">
      <c r="A236" s="63"/>
      <c r="B236" s="63"/>
      <c r="C236" s="63"/>
      <c r="D236" s="63"/>
      <c r="E236" s="63"/>
      <c r="F236" s="63"/>
      <c r="G236" s="63"/>
      <c r="H236" s="63"/>
      <c r="I236" s="63"/>
      <c r="J236" s="63"/>
      <c r="K236" s="63"/>
    </row>
    <row r="237" spans="1:11" ht="15">
      <c r="A237" s="63"/>
      <c r="B237" s="63"/>
      <c r="C237" s="63"/>
      <c r="D237" s="63"/>
      <c r="E237" s="63"/>
      <c r="F237" s="63"/>
      <c r="G237" s="63"/>
      <c r="H237" s="63"/>
      <c r="I237" s="63"/>
      <c r="J237" s="63"/>
      <c r="K237" s="63"/>
    </row>
    <row r="238" spans="1:11" ht="15">
      <c r="A238" s="63"/>
      <c r="B238" s="63"/>
      <c r="C238" s="63"/>
      <c r="D238" s="63"/>
      <c r="E238" s="63"/>
      <c r="F238" s="63"/>
      <c r="G238" s="63"/>
      <c r="H238" s="63"/>
      <c r="I238" s="63"/>
      <c r="J238" s="63"/>
      <c r="K238" s="63"/>
    </row>
    <row r="239" spans="1:11" ht="15">
      <c r="A239" s="63"/>
      <c r="B239" s="63"/>
      <c r="C239" s="63"/>
      <c r="D239" s="63"/>
      <c r="E239" s="63"/>
      <c r="F239" s="63"/>
      <c r="G239" s="63"/>
      <c r="H239" s="63"/>
      <c r="I239" s="63"/>
      <c r="J239" s="63"/>
      <c r="K239" s="63"/>
    </row>
    <row r="240" spans="1:11" ht="15">
      <c r="A240" s="63"/>
      <c r="B240" s="63"/>
      <c r="C240" s="63"/>
      <c r="D240" s="63"/>
      <c r="E240" s="63"/>
      <c r="F240" s="63"/>
      <c r="G240" s="63"/>
      <c r="H240" s="63"/>
      <c r="I240" s="63"/>
      <c r="J240" s="63"/>
      <c r="K240" s="63"/>
    </row>
    <row r="241" spans="1:11" ht="15">
      <c r="A241" s="63"/>
      <c r="B241" s="63"/>
      <c r="C241" s="63"/>
      <c r="D241" s="63"/>
      <c r="E241" s="63"/>
      <c r="F241" s="63"/>
      <c r="G241" s="63"/>
      <c r="H241" s="63"/>
      <c r="I241" s="63"/>
      <c r="J241" s="63"/>
      <c r="K241" s="63"/>
    </row>
    <row r="242" spans="1:11" ht="15">
      <c r="A242" s="63"/>
      <c r="B242" s="63"/>
      <c r="C242" s="63"/>
      <c r="D242" s="63"/>
      <c r="E242" s="63"/>
      <c r="F242" s="63"/>
      <c r="G242" s="63"/>
      <c r="H242" s="63"/>
      <c r="I242" s="63"/>
      <c r="J242" s="63"/>
      <c r="K242" s="63"/>
    </row>
    <row r="243" spans="1:11" ht="15">
      <c r="A243" s="63"/>
      <c r="B243" s="63"/>
      <c r="C243" s="63"/>
      <c r="D243" s="63"/>
      <c r="E243" s="63"/>
      <c r="F243" s="63"/>
      <c r="G243" s="63"/>
      <c r="H243" s="63"/>
      <c r="I243" s="63"/>
      <c r="J243" s="63"/>
      <c r="K243" s="63"/>
    </row>
    <row r="244" spans="1:11" ht="15">
      <c r="A244" s="63"/>
      <c r="B244" s="63"/>
      <c r="C244" s="63"/>
      <c r="D244" s="63"/>
      <c r="E244" s="63"/>
      <c r="F244" s="63"/>
      <c r="G244" s="63"/>
      <c r="H244" s="63"/>
      <c r="I244" s="63"/>
      <c r="J244" s="63"/>
      <c r="K244" s="63"/>
    </row>
    <row r="245" spans="1:11" ht="15">
      <c r="A245" s="63"/>
      <c r="B245" s="63"/>
      <c r="C245" s="63"/>
      <c r="D245" s="63"/>
      <c r="E245" s="63"/>
      <c r="F245" s="63"/>
      <c r="G245" s="63"/>
      <c r="H245" s="63"/>
      <c r="I245" s="63"/>
      <c r="J245" s="63"/>
      <c r="K245" s="63"/>
    </row>
    <row r="246" spans="1:11" ht="15">
      <c r="A246" s="63"/>
      <c r="B246" s="63"/>
      <c r="C246" s="63"/>
      <c r="D246" s="63"/>
      <c r="E246" s="63"/>
      <c r="F246" s="63"/>
      <c r="G246" s="63"/>
      <c r="H246" s="63"/>
      <c r="I246" s="63"/>
      <c r="J246" s="63"/>
      <c r="K246" s="63"/>
    </row>
    <row r="247" spans="1:11" ht="15">
      <c r="A247" s="63"/>
      <c r="B247" s="63"/>
      <c r="C247" s="63"/>
      <c r="D247" s="63"/>
      <c r="E247" s="63"/>
      <c r="F247" s="63"/>
      <c r="G247" s="63"/>
      <c r="H247" s="63"/>
      <c r="I247" s="63"/>
      <c r="J247" s="63"/>
      <c r="K247" s="63"/>
    </row>
    <row r="248" spans="1:11" ht="15">
      <c r="A248" s="63"/>
      <c r="B248" s="63"/>
      <c r="C248" s="63"/>
      <c r="D248" s="63"/>
      <c r="E248" s="63"/>
      <c r="F248" s="63"/>
      <c r="G248" s="63"/>
      <c r="H248" s="63"/>
      <c r="I248" s="63"/>
      <c r="J248" s="63"/>
      <c r="K248" s="63"/>
    </row>
    <row r="249" spans="1:11" ht="15">
      <c r="A249" s="63"/>
      <c r="B249" s="63"/>
      <c r="C249" s="63"/>
      <c r="D249" s="63"/>
      <c r="E249" s="63"/>
      <c r="F249" s="63"/>
      <c r="G249" s="63"/>
      <c r="H249" s="63"/>
      <c r="I249" s="63"/>
      <c r="J249" s="63"/>
      <c r="K249" s="63"/>
    </row>
    <row r="250" spans="1:11" ht="15">
      <c r="A250" s="63"/>
      <c r="B250" s="63"/>
      <c r="C250" s="63"/>
      <c r="D250" s="63"/>
      <c r="E250" s="63"/>
      <c r="F250" s="63"/>
      <c r="G250" s="63"/>
      <c r="H250" s="63"/>
      <c r="I250" s="63"/>
      <c r="J250" s="63"/>
      <c r="K250" s="63"/>
    </row>
    <row r="251" spans="1:11" ht="15">
      <c r="A251" s="63"/>
      <c r="B251" s="63"/>
      <c r="C251" s="63"/>
      <c r="D251" s="63"/>
      <c r="E251" s="63"/>
      <c r="F251" s="63"/>
      <c r="G251" s="63"/>
      <c r="H251" s="63"/>
      <c r="I251" s="63"/>
      <c r="J251" s="63"/>
      <c r="K251" s="63"/>
    </row>
    <row r="252" spans="1:11" ht="15">
      <c r="A252" s="63"/>
      <c r="B252" s="63"/>
      <c r="C252" s="63"/>
      <c r="D252" s="63"/>
      <c r="E252" s="63"/>
      <c r="F252" s="63"/>
      <c r="G252" s="63"/>
      <c r="H252" s="63"/>
      <c r="I252" s="63"/>
      <c r="J252" s="63"/>
      <c r="K252" s="63"/>
    </row>
    <row r="253" spans="1:11" ht="15">
      <c r="A253" s="63"/>
      <c r="B253" s="63"/>
      <c r="C253" s="63"/>
      <c r="D253" s="63"/>
      <c r="E253" s="63"/>
      <c r="F253" s="63"/>
      <c r="G253" s="63"/>
      <c r="H253" s="63"/>
      <c r="I253" s="63"/>
      <c r="J253" s="63"/>
      <c r="K253" s="63"/>
    </row>
    <row r="254" spans="1:11" ht="15">
      <c r="A254" s="63"/>
      <c r="B254" s="63"/>
      <c r="C254" s="63"/>
      <c r="D254" s="63"/>
      <c r="E254" s="63"/>
      <c r="F254" s="63"/>
      <c r="G254" s="63"/>
      <c r="H254" s="63"/>
      <c r="I254" s="63"/>
      <c r="J254" s="63"/>
      <c r="K254" s="63"/>
    </row>
    <row r="255" spans="1:11" ht="15">
      <c r="A255" s="63"/>
      <c r="B255" s="63"/>
      <c r="C255" s="63"/>
      <c r="D255" s="63"/>
      <c r="E255" s="63"/>
      <c r="F255" s="63"/>
      <c r="G255" s="63"/>
      <c r="H255" s="63"/>
      <c r="I255" s="63"/>
      <c r="J255" s="63"/>
      <c r="K255" s="63"/>
    </row>
    <row r="256" spans="1:11" ht="15">
      <c r="A256" s="63"/>
      <c r="B256" s="63"/>
      <c r="C256" s="63"/>
      <c r="D256" s="63"/>
      <c r="E256" s="63"/>
      <c r="F256" s="63"/>
      <c r="G256" s="63"/>
      <c r="H256" s="63"/>
      <c r="I256" s="63"/>
      <c r="J256" s="63"/>
      <c r="K256" s="63"/>
    </row>
    <row r="257" spans="1:11" ht="15">
      <c r="A257" s="63"/>
      <c r="B257" s="63"/>
      <c r="C257" s="63"/>
      <c r="D257" s="63"/>
      <c r="E257" s="63"/>
      <c r="F257" s="63"/>
      <c r="G257" s="63"/>
      <c r="H257" s="63"/>
      <c r="I257" s="63"/>
      <c r="J257" s="63"/>
      <c r="K257" s="63"/>
    </row>
    <row r="258" spans="1:11" ht="15">
      <c r="A258" s="63"/>
      <c r="B258" s="63"/>
      <c r="C258" s="63"/>
      <c r="D258" s="63"/>
      <c r="E258" s="63"/>
      <c r="F258" s="63"/>
      <c r="G258" s="63"/>
      <c r="H258" s="63"/>
      <c r="I258" s="63"/>
      <c r="J258" s="63"/>
      <c r="K258" s="63"/>
    </row>
    <row r="259" spans="1:11" ht="15">
      <c r="A259" s="63"/>
      <c r="B259" s="63"/>
      <c r="C259" s="63"/>
      <c r="D259" s="63"/>
      <c r="E259" s="63"/>
      <c r="F259" s="63"/>
      <c r="G259" s="63"/>
      <c r="H259" s="63"/>
      <c r="I259" s="63"/>
      <c r="J259" s="63"/>
      <c r="K259" s="63"/>
    </row>
    <row r="260" spans="1:11" ht="15">
      <c r="A260" s="63"/>
      <c r="B260" s="63"/>
      <c r="C260" s="63"/>
      <c r="D260" s="63"/>
      <c r="E260" s="63"/>
      <c r="F260" s="63"/>
      <c r="G260" s="63"/>
      <c r="H260" s="63"/>
      <c r="I260" s="63"/>
      <c r="J260" s="63"/>
      <c r="K260" s="63"/>
    </row>
    <row r="261" spans="1:11" ht="15">
      <c r="A261" s="63"/>
      <c r="B261" s="63"/>
      <c r="C261" s="63"/>
      <c r="D261" s="63"/>
      <c r="E261" s="63"/>
      <c r="F261" s="63"/>
      <c r="G261" s="63"/>
      <c r="H261" s="63"/>
      <c r="I261" s="63"/>
      <c r="J261" s="63"/>
      <c r="K261" s="63"/>
    </row>
    <row r="262" spans="1:11" ht="15">
      <c r="A262" s="63"/>
      <c r="B262" s="63"/>
      <c r="C262" s="63"/>
      <c r="D262" s="63"/>
      <c r="E262" s="63"/>
      <c r="F262" s="63"/>
      <c r="G262" s="63"/>
      <c r="H262" s="63"/>
      <c r="I262" s="63"/>
      <c r="J262" s="63"/>
      <c r="K262" s="63"/>
    </row>
    <row r="263" spans="1:11" ht="15">
      <c r="A263" s="63"/>
      <c r="B263" s="63"/>
      <c r="C263" s="63"/>
      <c r="D263" s="63"/>
      <c r="E263" s="63"/>
      <c r="F263" s="63"/>
      <c r="G263" s="63"/>
      <c r="H263" s="63"/>
      <c r="I263" s="63"/>
      <c r="J263" s="63"/>
      <c r="K263" s="63"/>
    </row>
    <row r="264" spans="1:11" ht="15">
      <c r="A264" s="63"/>
      <c r="B264" s="63"/>
      <c r="C264" s="63"/>
      <c r="D264" s="63"/>
      <c r="E264" s="63"/>
      <c r="F264" s="63"/>
      <c r="G264" s="63"/>
      <c r="H264" s="63"/>
      <c r="I264" s="63"/>
      <c r="J264" s="63"/>
      <c r="K264" s="63"/>
    </row>
    <row r="265" spans="1:11" ht="15">
      <c r="A265" s="63"/>
      <c r="B265" s="63"/>
      <c r="C265" s="63"/>
      <c r="D265" s="63"/>
      <c r="E265" s="63"/>
      <c r="F265" s="63"/>
      <c r="G265" s="63"/>
      <c r="H265" s="63"/>
      <c r="I265" s="63"/>
      <c r="J265" s="63"/>
      <c r="K265" s="63"/>
    </row>
    <row r="266" spans="1:11" ht="15">
      <c r="A266" s="63"/>
      <c r="B266" s="63"/>
      <c r="C266" s="63"/>
      <c r="D266" s="63"/>
      <c r="E266" s="63"/>
      <c r="F266" s="63"/>
      <c r="G266" s="63"/>
      <c r="H266" s="63"/>
      <c r="I266" s="63"/>
      <c r="J266" s="63"/>
      <c r="K266" s="63"/>
    </row>
    <row r="267" spans="1:11" ht="15">
      <c r="A267" s="63"/>
      <c r="B267" s="63"/>
      <c r="C267" s="63"/>
      <c r="D267" s="63"/>
      <c r="E267" s="63"/>
      <c r="F267" s="63"/>
      <c r="G267" s="63"/>
      <c r="H267" s="63"/>
      <c r="I267" s="63"/>
      <c r="J267" s="63"/>
      <c r="K267" s="63"/>
    </row>
    <row r="268" spans="1:11" ht="15">
      <c r="A268" s="63"/>
      <c r="B268" s="63"/>
      <c r="C268" s="63"/>
      <c r="D268" s="63"/>
      <c r="E268" s="63"/>
      <c r="F268" s="63"/>
      <c r="G268" s="63"/>
      <c r="H268" s="63"/>
      <c r="I268" s="63"/>
      <c r="J268" s="63"/>
      <c r="K268" s="63"/>
    </row>
    <row r="269" spans="1:11" ht="15">
      <c r="A269" s="63"/>
      <c r="B269" s="63"/>
      <c r="C269" s="63"/>
      <c r="D269" s="63"/>
      <c r="E269" s="63"/>
      <c r="F269" s="63"/>
      <c r="G269" s="63"/>
      <c r="H269" s="63"/>
      <c r="I269" s="63"/>
      <c r="J269" s="63"/>
      <c r="K269" s="63"/>
    </row>
    <row r="270" spans="1:11" ht="15">
      <c r="A270" s="63"/>
      <c r="B270" s="63"/>
      <c r="C270" s="63"/>
      <c r="D270" s="63"/>
      <c r="E270" s="63"/>
      <c r="F270" s="63"/>
      <c r="G270" s="63"/>
      <c r="H270" s="63"/>
      <c r="I270" s="63"/>
      <c r="J270" s="63"/>
      <c r="K270" s="63"/>
    </row>
    <row r="271" spans="1:11" ht="15">
      <c r="A271" s="63"/>
      <c r="B271" s="63"/>
      <c r="C271" s="63"/>
      <c r="D271" s="63"/>
      <c r="E271" s="63"/>
      <c r="F271" s="63"/>
      <c r="G271" s="63"/>
      <c r="H271" s="63"/>
      <c r="I271" s="63"/>
      <c r="J271" s="63"/>
      <c r="K271" s="63"/>
    </row>
    <row r="272" spans="1:11" ht="15">
      <c r="A272" s="63"/>
      <c r="B272" s="63"/>
      <c r="C272" s="63"/>
      <c r="D272" s="63"/>
      <c r="E272" s="63"/>
      <c r="F272" s="63"/>
      <c r="G272" s="63"/>
      <c r="H272" s="63"/>
      <c r="I272" s="63"/>
      <c r="J272" s="63"/>
      <c r="K272" s="63"/>
    </row>
    <row r="273" spans="1:11" ht="15">
      <c r="A273" s="63"/>
      <c r="B273" s="63"/>
      <c r="C273" s="63"/>
      <c r="D273" s="63"/>
      <c r="E273" s="63"/>
      <c r="F273" s="63"/>
      <c r="G273" s="63"/>
      <c r="H273" s="63"/>
      <c r="I273" s="63"/>
      <c r="J273" s="63"/>
      <c r="K273" s="63"/>
    </row>
    <row r="274" spans="1:11" ht="15">
      <c r="A274" s="63"/>
      <c r="B274" s="63"/>
      <c r="C274" s="63"/>
      <c r="D274" s="63"/>
      <c r="E274" s="63"/>
      <c r="F274" s="63"/>
      <c r="G274" s="63"/>
      <c r="H274" s="63"/>
      <c r="I274" s="63"/>
      <c r="J274" s="63"/>
      <c r="K274" s="63"/>
    </row>
    <row r="275" spans="1:11" ht="15">
      <c r="A275" s="63"/>
      <c r="B275" s="63"/>
      <c r="C275" s="63"/>
      <c r="D275" s="63"/>
      <c r="E275" s="63"/>
      <c r="F275" s="63"/>
      <c r="G275" s="63"/>
      <c r="H275" s="63"/>
      <c r="I275" s="63"/>
      <c r="J275" s="63"/>
      <c r="K275" s="63"/>
    </row>
    <row r="276" spans="1:11" ht="15">
      <c r="A276" s="63"/>
      <c r="B276" s="63"/>
      <c r="C276" s="63"/>
      <c r="D276" s="63"/>
      <c r="E276" s="63"/>
      <c r="F276" s="63"/>
      <c r="G276" s="63"/>
      <c r="H276" s="63"/>
      <c r="I276" s="63"/>
      <c r="J276" s="63"/>
      <c r="K276" s="63"/>
    </row>
    <row r="277" spans="1:11" ht="15">
      <c r="A277" s="63"/>
      <c r="B277" s="63"/>
      <c r="C277" s="63"/>
      <c r="D277" s="63"/>
      <c r="E277" s="63"/>
      <c r="F277" s="63"/>
      <c r="G277" s="63"/>
      <c r="H277" s="63"/>
      <c r="I277" s="63"/>
      <c r="J277" s="63"/>
      <c r="K277" s="63"/>
    </row>
    <row r="278" spans="1:11" ht="15">
      <c r="A278" s="63"/>
      <c r="B278" s="63"/>
      <c r="C278" s="63"/>
      <c r="D278" s="63"/>
      <c r="E278" s="63"/>
      <c r="F278" s="63"/>
      <c r="G278" s="63"/>
      <c r="H278" s="63"/>
      <c r="I278" s="63"/>
      <c r="J278" s="63"/>
      <c r="K278" s="63"/>
    </row>
    <row r="279" spans="1:11" ht="15">
      <c r="A279" s="63"/>
      <c r="B279" s="63"/>
      <c r="C279" s="63"/>
      <c r="D279" s="63"/>
      <c r="E279" s="63"/>
      <c r="F279" s="63"/>
      <c r="G279" s="63"/>
      <c r="H279" s="63"/>
      <c r="I279" s="63"/>
      <c r="J279" s="63"/>
      <c r="K279" s="63"/>
    </row>
    <row r="280" spans="1:11" ht="15">
      <c r="A280" s="63"/>
      <c r="B280" s="63"/>
      <c r="C280" s="63"/>
      <c r="D280" s="63"/>
      <c r="E280" s="63"/>
      <c r="F280" s="63"/>
      <c r="G280" s="63"/>
      <c r="H280" s="63"/>
      <c r="I280" s="63"/>
      <c r="J280" s="63"/>
      <c r="K280" s="63"/>
    </row>
    <row r="281" spans="1:11" ht="15">
      <c r="A281" s="63"/>
      <c r="B281" s="63"/>
      <c r="C281" s="63"/>
      <c r="D281" s="63"/>
      <c r="E281" s="63"/>
      <c r="F281" s="63"/>
      <c r="G281" s="63"/>
      <c r="H281" s="63"/>
      <c r="I281" s="63"/>
      <c r="J281" s="63"/>
      <c r="K281" s="63"/>
    </row>
    <row r="282" spans="1:11" ht="15">
      <c r="A282" s="63"/>
      <c r="B282" s="63"/>
      <c r="C282" s="63"/>
      <c r="D282" s="63"/>
      <c r="E282" s="63"/>
      <c r="F282" s="63"/>
      <c r="G282" s="63"/>
      <c r="H282" s="63"/>
      <c r="I282" s="63"/>
      <c r="J282" s="63"/>
      <c r="K282" s="63"/>
    </row>
    <row r="283" spans="1:11" ht="15">
      <c r="A283" s="63"/>
      <c r="B283" s="63"/>
      <c r="C283" s="63"/>
      <c r="D283" s="63"/>
      <c r="E283" s="63"/>
      <c r="F283" s="63"/>
      <c r="G283" s="63"/>
      <c r="H283" s="63"/>
      <c r="I283" s="63"/>
      <c r="J283" s="63"/>
      <c r="K283" s="63"/>
    </row>
    <row r="284" spans="1:11" ht="15">
      <c r="A284" s="63"/>
      <c r="B284" s="63"/>
      <c r="C284" s="63"/>
      <c r="D284" s="63"/>
      <c r="E284" s="63"/>
      <c r="F284" s="63"/>
      <c r="G284" s="63"/>
      <c r="H284" s="63"/>
      <c r="I284" s="63"/>
      <c r="J284" s="63"/>
      <c r="K284" s="63"/>
    </row>
    <row r="285" spans="1:11" ht="15">
      <c r="A285" s="63"/>
      <c r="B285" s="63"/>
      <c r="C285" s="63"/>
      <c r="D285" s="63"/>
      <c r="E285" s="63"/>
      <c r="F285" s="63"/>
      <c r="G285" s="63"/>
      <c r="H285" s="63"/>
      <c r="I285" s="63"/>
      <c r="J285" s="63"/>
      <c r="K285" s="63"/>
    </row>
    <row r="286" spans="1:11" ht="15">
      <c r="A286" s="63"/>
      <c r="B286" s="63"/>
      <c r="C286" s="63"/>
      <c r="D286" s="63"/>
      <c r="E286" s="63"/>
      <c r="F286" s="63"/>
      <c r="G286" s="63"/>
      <c r="H286" s="63"/>
      <c r="I286" s="63"/>
      <c r="J286" s="63"/>
      <c r="K286" s="63"/>
    </row>
    <row r="287" spans="1:11" ht="15">
      <c r="A287" s="63"/>
      <c r="B287" s="63"/>
      <c r="C287" s="63"/>
      <c r="D287" s="63"/>
      <c r="E287" s="63"/>
      <c r="F287" s="63"/>
      <c r="G287" s="63"/>
      <c r="H287" s="63"/>
      <c r="I287" s="63"/>
      <c r="J287" s="63"/>
      <c r="K287" s="63"/>
    </row>
    <row r="288" spans="1:11" ht="15">
      <c r="A288" s="63"/>
      <c r="B288" s="63"/>
      <c r="C288" s="63"/>
      <c r="D288" s="63"/>
      <c r="E288" s="63"/>
      <c r="F288" s="63"/>
      <c r="G288" s="63"/>
      <c r="H288" s="63"/>
      <c r="I288" s="63"/>
      <c r="J288" s="63"/>
      <c r="K288" s="63"/>
    </row>
    <row r="289" spans="1:11" ht="15">
      <c r="A289" s="63"/>
      <c r="B289" s="63"/>
      <c r="C289" s="63"/>
      <c r="D289" s="63"/>
      <c r="E289" s="63"/>
      <c r="F289" s="63"/>
      <c r="G289" s="63"/>
      <c r="H289" s="63"/>
      <c r="I289" s="63"/>
      <c r="J289" s="63"/>
      <c r="K289" s="63"/>
    </row>
    <row r="290" spans="1:11" ht="15">
      <c r="A290" s="63"/>
      <c r="B290" s="63"/>
      <c r="C290" s="63"/>
      <c r="D290" s="63"/>
      <c r="E290" s="63"/>
      <c r="F290" s="63"/>
      <c r="G290" s="63"/>
      <c r="H290" s="63"/>
      <c r="I290" s="63"/>
      <c r="J290" s="63"/>
      <c r="K290" s="63"/>
    </row>
  </sheetData>
  <sheetProtection sheet="1" objects="1" scenarios="1" selectLockedCells="1" selectUnlockedCells="1"/>
  <mergeCells count="184">
    <mergeCell ref="AN11:AN21"/>
    <mergeCell ref="AO9:AO10"/>
    <mergeCell ref="AO11:AO21"/>
    <mergeCell ref="E21:F21"/>
    <mergeCell ref="E22:F22"/>
    <mergeCell ref="G20:H20"/>
    <mergeCell ref="G18:H18"/>
    <mergeCell ref="I18:J18"/>
    <mergeCell ref="W11:W21"/>
    <mergeCell ref="G21:H21"/>
    <mergeCell ref="I21:J21"/>
    <mergeCell ref="G12:H12"/>
    <mergeCell ref="I11:J11"/>
    <mergeCell ref="E19:F19"/>
    <mergeCell ref="I16:J16"/>
    <mergeCell ref="E16:F16"/>
    <mergeCell ref="I13:J13"/>
    <mergeCell ref="E17:F17"/>
    <mergeCell ref="E15:F15"/>
    <mergeCell ref="AJ23:AJ28"/>
    <mergeCell ref="G19:H19"/>
    <mergeCell ref="I19:J19"/>
    <mergeCell ref="W23:W28"/>
    <mergeCell ref="X23:X28"/>
    <mergeCell ref="E24:F24"/>
    <mergeCell ref="V23:V28"/>
    <mergeCell ref="AG11:AG21"/>
    <mergeCell ref="I12:J12"/>
    <mergeCell ref="AH23:AH28"/>
    <mergeCell ref="AM12:AM21"/>
    <mergeCell ref="U6:V10"/>
    <mergeCell ref="Y22:Z22"/>
    <mergeCell ref="Z23:Z28"/>
    <mergeCell ref="V11:V12"/>
    <mergeCell ref="V14:V15"/>
    <mergeCell ref="AF22:AG22"/>
    <mergeCell ref="AF23:AG28"/>
    <mergeCell ref="V17:V21"/>
    <mergeCell ref="X11:X21"/>
    <mergeCell ref="AB27:AB28"/>
    <mergeCell ref="AC27:AC28"/>
    <mergeCell ref="AC24:AC26"/>
    <mergeCell ref="I24:J24"/>
    <mergeCell ref="I27:J27"/>
    <mergeCell ref="AD23:AE28"/>
    <mergeCell ref="A20:D20"/>
    <mergeCell ref="A17:D17"/>
    <mergeCell ref="A15:D15"/>
    <mergeCell ref="A14:D14"/>
    <mergeCell ref="G14:H14"/>
    <mergeCell ref="I14:J14"/>
    <mergeCell ref="G17:H17"/>
    <mergeCell ref="I17:J17"/>
    <mergeCell ref="A19:D19"/>
    <mergeCell ref="I15:J15"/>
    <mergeCell ref="A22:D22"/>
    <mergeCell ref="E10:F10"/>
    <mergeCell ref="E11:F11"/>
    <mergeCell ref="E12:F12"/>
    <mergeCell ref="T6:T10"/>
    <mergeCell ref="A23:B23"/>
    <mergeCell ref="I23:J23"/>
    <mergeCell ref="I20:J20"/>
    <mergeCell ref="E20:F20"/>
    <mergeCell ref="E18:F18"/>
    <mergeCell ref="E28:F28"/>
    <mergeCell ref="C24:D24"/>
    <mergeCell ref="C25:D25"/>
    <mergeCell ref="C23:D23"/>
    <mergeCell ref="G27:H27"/>
    <mergeCell ref="G25:H25"/>
    <mergeCell ref="G28:H28"/>
    <mergeCell ref="E25:F25"/>
    <mergeCell ref="E23:F23"/>
    <mergeCell ref="AW27:AW28"/>
    <mergeCell ref="L9:L10"/>
    <mergeCell ref="AM9:AM10"/>
    <mergeCell ref="AD6:AM8"/>
    <mergeCell ref="AB6:AB9"/>
    <mergeCell ref="AC6:AC9"/>
    <mergeCell ref="AJ9:AJ10"/>
    <mergeCell ref="AK23:AK28"/>
    <mergeCell ref="AH9:AH10"/>
    <mergeCell ref="AI9:AI10"/>
    <mergeCell ref="AX3:AX28"/>
    <mergeCell ref="AQ30:AT31"/>
    <mergeCell ref="AP31:AP32"/>
    <mergeCell ref="AU31:AU32"/>
    <mergeCell ref="AP3:AP28"/>
    <mergeCell ref="AU3:AU28"/>
    <mergeCell ref="AQ27:AT28"/>
    <mergeCell ref="AQ3:AT4"/>
    <mergeCell ref="AQ29:AT29"/>
    <mergeCell ref="AU29:AU30"/>
    <mergeCell ref="I22:J22"/>
    <mergeCell ref="G15:H15"/>
    <mergeCell ref="AP34:AU35"/>
    <mergeCell ref="AP29:AP30"/>
    <mergeCell ref="I26:J26"/>
    <mergeCell ref="I25:J25"/>
    <mergeCell ref="I28:J28"/>
    <mergeCell ref="G26:H26"/>
    <mergeCell ref="AI23:AI28"/>
    <mergeCell ref="AB24:AB26"/>
    <mergeCell ref="D6:D7"/>
    <mergeCell ref="E6:E7"/>
    <mergeCell ref="F6:G6"/>
    <mergeCell ref="H6:H7"/>
    <mergeCell ref="A8:B8"/>
    <mergeCell ref="G13:H13"/>
    <mergeCell ref="A12:D12"/>
    <mergeCell ref="A11:D11"/>
    <mergeCell ref="A9:F9"/>
    <mergeCell ref="G9:J9"/>
    <mergeCell ref="A2:J2"/>
    <mergeCell ref="A3:B3"/>
    <mergeCell ref="E3:J3"/>
    <mergeCell ref="A4:B4"/>
    <mergeCell ref="E4:J4"/>
    <mergeCell ref="I6:J7"/>
    <mergeCell ref="A5:B5"/>
    <mergeCell ref="C5:J5"/>
    <mergeCell ref="A6:B7"/>
    <mergeCell ref="C6:C7"/>
    <mergeCell ref="A25:B25"/>
    <mergeCell ref="G16:H16"/>
    <mergeCell ref="G10:H10"/>
    <mergeCell ref="A18:D18"/>
    <mergeCell ref="E13:F13"/>
    <mergeCell ref="E14:F14"/>
    <mergeCell ref="A16:D16"/>
    <mergeCell ref="G22:H22"/>
    <mergeCell ref="G23:H23"/>
    <mergeCell ref="G24:H24"/>
    <mergeCell ref="I8:J8"/>
    <mergeCell ref="A21:D21"/>
    <mergeCell ref="G11:H11"/>
    <mergeCell ref="A10:D10"/>
    <mergeCell ref="C28:D28"/>
    <mergeCell ref="E26:F26"/>
    <mergeCell ref="E27:F27"/>
    <mergeCell ref="C26:D26"/>
    <mergeCell ref="C27:D27"/>
    <mergeCell ref="A24:B24"/>
    <mergeCell ref="AK11:AK21"/>
    <mergeCell ref="A26:B26"/>
    <mergeCell ref="A27:B27"/>
    <mergeCell ref="A28:B28"/>
    <mergeCell ref="A13:D13"/>
    <mergeCell ref="AW3:AW4"/>
    <mergeCell ref="AC19:AC22"/>
    <mergeCell ref="AA6:AA10"/>
    <mergeCell ref="AD22:AE22"/>
    <mergeCell ref="I10:J10"/>
    <mergeCell ref="Z11:Z21"/>
    <mergeCell ref="AB12:AB16"/>
    <mergeCell ref="AB19:AB22"/>
    <mergeCell ref="AF11:AF21"/>
    <mergeCell ref="M9:M10"/>
    <mergeCell ref="N9:N10"/>
    <mergeCell ref="O9:O10"/>
    <mergeCell ref="P9:P10"/>
    <mergeCell ref="R9:R10"/>
    <mergeCell ref="AD11:AD21"/>
    <mergeCell ref="Y6:Y10"/>
    <mergeCell ref="W6:X10"/>
    <mergeCell ref="AQ2:AT2"/>
    <mergeCell ref="AD9:AD10"/>
    <mergeCell ref="AE9:AE10"/>
    <mergeCell ref="AF9:AF10"/>
    <mergeCell ref="AG9:AG10"/>
    <mergeCell ref="Z6:Z10"/>
    <mergeCell ref="AK9:AK10"/>
    <mergeCell ref="AN9:AN10"/>
    <mergeCell ref="AD29:AD33"/>
    <mergeCell ref="AI29:AI33"/>
    <mergeCell ref="AM23:AM28"/>
    <mergeCell ref="AL11:AL21"/>
    <mergeCell ref="AL23:AL28"/>
    <mergeCell ref="AL9:AL10"/>
    <mergeCell ref="AE11:AE21"/>
    <mergeCell ref="AH11:AH21"/>
    <mergeCell ref="AI11:AI21"/>
    <mergeCell ref="AJ11:AJ21"/>
  </mergeCells>
  <conditionalFormatting sqref="AQ7:AT8 AQ19:AT20 AQ23:AT24">
    <cfRule type="expression" priority="74" dxfId="5">
      <formula>$H$8=5</formula>
    </cfRule>
  </conditionalFormatting>
  <conditionalFormatting sqref="AQ11:AT12">
    <cfRule type="expression" priority="72" dxfId="5">
      <formula>$H$8=5</formula>
    </cfRule>
    <cfRule type="expression" priority="73" dxfId="10">
      <formula>$H$8=5</formula>
    </cfRule>
  </conditionalFormatting>
  <conditionalFormatting sqref="AQ15:AT16">
    <cfRule type="expression" priority="62" dxfId="5">
      <formula>$H$8=1</formula>
    </cfRule>
    <cfRule type="expression" priority="71" dxfId="5">
      <formula>$H$8=5</formula>
    </cfRule>
  </conditionalFormatting>
  <conditionalFormatting sqref="AQ8:AT9 AQ13:AT14 AQ18:AT19 AQ22:AT23">
    <cfRule type="expression" priority="68" dxfId="5">
      <formula>$H$8=4</formula>
    </cfRule>
  </conditionalFormatting>
  <conditionalFormatting sqref="AQ9:AT10 AQ15:AT16 AQ21:AT22">
    <cfRule type="expression" priority="64" dxfId="5">
      <formula>$H$8=3</formula>
    </cfRule>
  </conditionalFormatting>
  <conditionalFormatting sqref="AQ11:AT12 AQ19:AT20">
    <cfRule type="expression" priority="63" dxfId="5">
      <formula>$H$8=2</formula>
    </cfRule>
  </conditionalFormatting>
  <conditionalFormatting sqref="AQ17:AT17 AQ15:AT15">
    <cfRule type="expression" priority="5" dxfId="130">
      <formula>$H$8=1</formula>
    </cfRule>
  </conditionalFormatting>
  <conditionalFormatting sqref="AQ11:AT11 AQ13:AT13 AQ19:AT19 AQ21:AT21">
    <cfRule type="expression" priority="4" dxfId="130">
      <formula>$H$8=2</formula>
    </cfRule>
  </conditionalFormatting>
  <conditionalFormatting sqref="AQ9:AT9 AQ11:AT11 AQ15:AT15 AQ17:AT17 AQ21:AT21 AQ23:AT23">
    <cfRule type="expression" priority="3" dxfId="130">
      <formula>$H$8=3</formula>
    </cfRule>
  </conditionalFormatting>
  <conditionalFormatting sqref="AQ8:AT8 AQ10:AT10 AQ13:AT13 AQ15:AT15 AQ18:AT18 AQ20:AT20 AQ22:AT22 AQ24:AT24">
    <cfRule type="expression" priority="2" dxfId="130">
      <formula>$H$8=4</formula>
    </cfRule>
  </conditionalFormatting>
  <conditionalFormatting sqref="AQ7:AT7 AQ9:AT9 AQ11:AT11 AQ13:AT13 AQ15:AT15 AQ17:AT17 AQ19:AT19 AQ21:AT21 AQ23:AT23 AQ25:AT25">
    <cfRule type="expression" priority="1" dxfId="0">
      <formula>$H$8=5</formula>
    </cfRule>
  </conditionalFormatting>
  <dataValidations count="11">
    <dataValidation allowBlank="1" showInputMessage="1" showErrorMessage="1" prompt="Количество петель по ширине:&#10;По умолчанию - 100 мм от крайней верхней и нижней точки фасада&#10;НО НЕ МЕНЕЕ 100 мм от крайний верхней и нижний точки фасада ! ! !" sqref="G8"/>
    <dataValidation allowBlank="1" showInputMessage="1" showErrorMessage="1" prompt="Количество петель по длине:&#10;По умолчанию - 100 мм от крайней верхней и нижней точки фасада&#10;НО НЕ МЕНЕЕ 100 мм от крайний верхней и нижний точки фасада ! ! !" sqref="F8"/>
    <dataValidation allowBlank="1" showInputMessage="1" showErrorMessage="1" prompt="Количество фасадов" sqref="E8"/>
    <dataValidation errorStyle="information" type="whole" allowBlank="1" showInputMessage="1" showErrorMessage="1" prompt="ДЛИНА&#10;Минимальное значение: 296&#10;Максимальное значение: 2800" errorTitle="Внимание ! ! !" error="Минимальное значение: 296&#10;Максимальное значение: 2800&#10;&#10;Фасады, без наполнения,чей размер менее 296 мм расчитываются ниже! ! !&#10;Фасады размер которых превышает 2800 мм НЕ  ИЗГОТАВЛИВАЕМ ! ! !" sqref="C8">
      <formula1>296</formula1>
      <formula2>2800</formula2>
    </dataValidation>
    <dataValidation errorStyle="information" type="whole" allowBlank="1" showInputMessage="1" showErrorMessage="1" prompt="ШИРИНА&#10;Минимальное значение: 296&#10;Максимальное значение: 2800" error="Минимальное значение: 296&#10;Максимальное значение: 2800&#10;&#10;Фасады, без наполнения,чей размер менее 296 мм расчитываются ниже! ! !&#10;Фасады размер которых превышает 2800 мм НЕ  ИЗГОТАВЛИВАЕМ ! ! !" sqref="D8">
      <formula1>296</formula1>
      <formula2>2800</formula2>
    </dataValidation>
    <dataValidation allowBlank="1" showInputMessage="1" showErrorMessage="1" prompt="Укажите ваш контактный телефон" sqref="E4:K4"/>
    <dataValidation allowBlank="1" showInputMessage="1" showErrorMessage="1" prompt="Укажите ваши Ф.И.О. в именительном падеже" sqref="E3"/>
    <dataValidation allowBlank="1" showInputMessage="1" showErrorMessage="1" promptTitle="Внимание ! ! !" prompt="Номер заказа заполняется при оформлении заказа в магазине." sqref="C3"/>
    <dataValidation type="whole" showInputMessage="1" showErrorMessage="1" prompt="Добустимые значения:     0, 1, 2, 3, 4, 5." errorTitle="Не допостимое значение" error="Введенное значение не соответствует диапазону: 0, 1, 2, 3, 4, 5." sqref="H8">
      <formula1>0</formula1>
      <formula2>5</formula2>
    </dataValidation>
    <dataValidation allowBlank="1" showInputMessage="1" showErrorMessage="1" prompt="Выбирите материал наполнения" sqref="I8"/>
    <dataValidation allowBlank="1" showInputMessage="1" showErrorMessage="1" prompt="Выбирите цвет материала" sqref="C5"/>
  </dataValidation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4"/>
  <dimension ref="A1:AZ290"/>
  <sheetViews>
    <sheetView zoomScale="55" zoomScaleNormal="55" zoomScalePageLayoutView="0" workbookViewId="0" topLeftCell="A1">
      <selection activeCell="Y23" sqref="Y23"/>
    </sheetView>
  </sheetViews>
  <sheetFormatPr defaultColWidth="9.140625" defaultRowHeight="15"/>
  <cols>
    <col min="1" max="2" width="5.7109375" style="1" customWidth="1"/>
    <col min="3" max="3" width="14.00390625" style="1" customWidth="1"/>
    <col min="4" max="8" width="10.7109375" style="1" customWidth="1"/>
    <col min="9" max="11" width="9.7109375" style="1" customWidth="1"/>
    <col min="12" max="12" width="35.8515625" style="1" customWidth="1"/>
    <col min="13" max="13" width="36.00390625" style="1" customWidth="1"/>
    <col min="14" max="14" width="44.57421875" style="1" customWidth="1"/>
    <col min="15" max="15" width="34.421875" style="1" customWidth="1"/>
    <col min="16" max="18" width="14.8515625" style="1" customWidth="1"/>
    <col min="19" max="19" width="12.140625" style="1" customWidth="1"/>
    <col min="20" max="20" width="20.140625" style="1" customWidth="1"/>
    <col min="21" max="24" width="21.421875" style="1" customWidth="1"/>
    <col min="25" max="26" width="20.421875" style="1" customWidth="1"/>
    <col min="27" max="27" width="26.00390625" style="1" customWidth="1"/>
    <col min="28" max="28" width="21.140625" style="1" customWidth="1"/>
    <col min="29" max="29" width="17.140625" style="1" customWidth="1"/>
    <col min="30" max="30" width="21.00390625" style="1" customWidth="1"/>
    <col min="31" max="31" width="20.7109375" style="1" customWidth="1"/>
    <col min="32" max="33" width="17.140625" style="1" customWidth="1"/>
    <col min="34" max="34" width="26.421875" style="1" customWidth="1"/>
    <col min="35" max="35" width="18.421875" style="1" customWidth="1"/>
    <col min="36" max="36" width="25.8515625" style="1" customWidth="1"/>
    <col min="37" max="37" width="18.421875" style="1" customWidth="1"/>
    <col min="38" max="38" width="42.57421875" style="1" customWidth="1"/>
    <col min="39" max="39" width="34.7109375" style="1" customWidth="1"/>
    <col min="40" max="40" width="12.140625" style="1" customWidth="1"/>
    <col min="41" max="41" width="20.421875" style="1" customWidth="1"/>
    <col min="42" max="42" width="9.7109375" style="1" customWidth="1"/>
    <col min="43" max="46" width="9.140625" style="1" customWidth="1"/>
    <col min="47" max="47" width="9.7109375" style="1" customWidth="1"/>
    <col min="48" max="48" width="4.28125" style="1" customWidth="1"/>
    <col min="49" max="49" width="14.57421875" style="1" customWidth="1"/>
    <col min="50" max="50" width="15.57421875" style="1" customWidth="1"/>
    <col min="51" max="51" width="9.140625" style="1" hidden="1" customWidth="1"/>
    <col min="52" max="52" width="0" style="1" hidden="1" customWidth="1"/>
    <col min="53" max="16384" width="9.140625" style="1" customWidth="1"/>
  </cols>
  <sheetData>
    <row r="1" spans="1:11" ht="6" customHeight="1" thickBo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46" ht="64.5" customHeight="1" thickBot="1">
      <c r="A2" s="270" t="s">
        <v>128</v>
      </c>
      <c r="B2" s="270"/>
      <c r="C2" s="270"/>
      <c r="D2" s="270"/>
      <c r="E2" s="270"/>
      <c r="F2" s="270"/>
      <c r="G2" s="270"/>
      <c r="H2" s="270"/>
      <c r="I2" s="270"/>
      <c r="J2" s="270"/>
      <c r="K2" s="31"/>
      <c r="L2" s="31"/>
      <c r="M2" s="31"/>
      <c r="N2" s="31"/>
      <c r="O2" s="31"/>
      <c r="P2" s="31"/>
      <c r="Q2" s="31"/>
      <c r="R2" s="31"/>
      <c r="S2" s="31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Q2" s="239"/>
      <c r="AR2" s="239"/>
      <c r="AS2" s="239"/>
      <c r="AT2" s="239"/>
    </row>
    <row r="3" spans="1:50" ht="22.5" customHeight="1" thickBot="1">
      <c r="A3" s="266" t="s">
        <v>45</v>
      </c>
      <c r="B3" s="266"/>
      <c r="C3" s="28">
        <f>'БЛАНК ЗАКАЗА'!C3</f>
        <v>0</v>
      </c>
      <c r="D3" s="28" t="s">
        <v>0</v>
      </c>
      <c r="E3" s="266">
        <f>'БЛАНК ЗАКАЗА'!E3:J3</f>
        <v>0</v>
      </c>
      <c r="F3" s="266"/>
      <c r="G3" s="266"/>
      <c r="H3" s="266"/>
      <c r="I3" s="266"/>
      <c r="J3" s="266"/>
      <c r="K3" s="31"/>
      <c r="L3" s="31"/>
      <c r="M3" s="31"/>
      <c r="N3" s="31"/>
      <c r="O3" s="31"/>
      <c r="P3" s="31"/>
      <c r="Q3" s="31"/>
      <c r="R3" s="31"/>
      <c r="S3" s="31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P3" s="284"/>
      <c r="AQ3" s="288"/>
      <c r="AR3" s="288"/>
      <c r="AS3" s="288"/>
      <c r="AT3" s="289"/>
      <c r="AU3" s="287"/>
      <c r="AV3" s="33"/>
      <c r="AW3" s="259">
        <v>100</v>
      </c>
      <c r="AX3" s="279">
        <f>C8</f>
        <v>0</v>
      </c>
    </row>
    <row r="4" spans="1:50" ht="22.5" customHeight="1" thickBot="1">
      <c r="A4" s="266" t="s">
        <v>46</v>
      </c>
      <c r="B4" s="266"/>
      <c r="C4" s="15">
        <f>'БЛАНК ЗАКАЗА'!C4</f>
        <v>0</v>
      </c>
      <c r="D4" s="28" t="s">
        <v>1</v>
      </c>
      <c r="E4" s="266">
        <f>'БЛАНК ЗАКАЗА'!E4:J4</f>
        <v>0</v>
      </c>
      <c r="F4" s="266"/>
      <c r="G4" s="266"/>
      <c r="H4" s="266"/>
      <c r="I4" s="266"/>
      <c r="J4" s="266"/>
      <c r="K4" s="31"/>
      <c r="L4" s="31"/>
      <c r="M4" s="31"/>
      <c r="N4" s="31"/>
      <c r="O4" s="31"/>
      <c r="P4" s="31"/>
      <c r="Q4" s="31"/>
      <c r="R4" s="31"/>
      <c r="S4" s="31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P4" s="285"/>
      <c r="AQ4" s="290"/>
      <c r="AR4" s="290"/>
      <c r="AS4" s="290"/>
      <c r="AT4" s="291"/>
      <c r="AU4" s="287"/>
      <c r="AV4" s="34"/>
      <c r="AW4" s="260"/>
      <c r="AX4" s="280"/>
    </row>
    <row r="5" spans="1:50" ht="22.5" customHeight="1" thickBot="1">
      <c r="A5" s="266" t="s">
        <v>47</v>
      </c>
      <c r="B5" s="266"/>
      <c r="C5" s="266" t="str">
        <f>'БЛАНК ЗАКАЗА'!C5:J5</f>
        <v>ЛДСП Дуб Гладстоун серо-бежевый</v>
      </c>
      <c r="D5" s="266"/>
      <c r="E5" s="266"/>
      <c r="F5" s="266"/>
      <c r="G5" s="266"/>
      <c r="H5" s="266"/>
      <c r="I5" s="266"/>
      <c r="J5" s="266"/>
      <c r="K5" s="31"/>
      <c r="L5" s="31"/>
      <c r="M5" s="31"/>
      <c r="N5" s="31"/>
      <c r="O5" s="31"/>
      <c r="P5" s="31"/>
      <c r="Q5" s="31"/>
      <c r="R5" s="31"/>
      <c r="S5" s="31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P5" s="285"/>
      <c r="AQ5" s="35"/>
      <c r="AR5" s="35"/>
      <c r="AS5" s="35"/>
      <c r="AT5" s="35"/>
      <c r="AU5" s="287"/>
      <c r="AV5" s="36"/>
      <c r="AW5" s="37"/>
      <c r="AX5" s="281"/>
    </row>
    <row r="6" spans="1:51" ht="22.5" customHeight="1" thickBot="1">
      <c r="A6" s="266" t="s">
        <v>2</v>
      </c>
      <c r="B6" s="266"/>
      <c r="C6" s="270" t="s">
        <v>97</v>
      </c>
      <c r="D6" s="270" t="s">
        <v>100</v>
      </c>
      <c r="E6" s="270" t="s">
        <v>9</v>
      </c>
      <c r="F6" s="270" t="s">
        <v>20</v>
      </c>
      <c r="G6" s="270"/>
      <c r="H6" s="219" t="s">
        <v>101</v>
      </c>
      <c r="I6" s="270" t="s">
        <v>35</v>
      </c>
      <c r="J6" s="270"/>
      <c r="K6" s="31"/>
      <c r="L6" s="31"/>
      <c r="M6" s="31"/>
      <c r="N6" s="31"/>
      <c r="O6" s="31"/>
      <c r="P6" s="31"/>
      <c r="Q6" s="31"/>
      <c r="R6" s="31"/>
      <c r="S6" s="31"/>
      <c r="T6" s="247" t="s">
        <v>74</v>
      </c>
      <c r="U6" s="303" t="s">
        <v>75</v>
      </c>
      <c r="V6" s="304"/>
      <c r="W6" s="233" t="s">
        <v>80</v>
      </c>
      <c r="X6" s="234"/>
      <c r="Y6" s="232" t="s">
        <v>76</v>
      </c>
      <c r="Z6" s="240" t="s">
        <v>82</v>
      </c>
      <c r="AA6" s="261" t="s">
        <v>83</v>
      </c>
      <c r="AB6" s="295" t="s">
        <v>26</v>
      </c>
      <c r="AC6" s="296" t="s">
        <v>27</v>
      </c>
      <c r="AD6" s="294" t="s">
        <v>30</v>
      </c>
      <c r="AE6" s="294"/>
      <c r="AF6" s="294"/>
      <c r="AG6" s="294"/>
      <c r="AH6" s="294"/>
      <c r="AI6" s="294"/>
      <c r="AJ6" s="294"/>
      <c r="AK6" s="294"/>
      <c r="AL6" s="294"/>
      <c r="AM6" s="294"/>
      <c r="AN6" s="38"/>
      <c r="AP6" s="285"/>
      <c r="AQ6" s="35"/>
      <c r="AR6" s="35"/>
      <c r="AS6" s="35"/>
      <c r="AT6" s="35"/>
      <c r="AU6" s="287"/>
      <c r="AV6" s="36"/>
      <c r="AW6" s="37"/>
      <c r="AX6" s="281"/>
      <c r="AY6" s="39"/>
    </row>
    <row r="7" spans="1:51" ht="22.5" customHeight="1" thickBot="1">
      <c r="A7" s="266"/>
      <c r="B7" s="266"/>
      <c r="C7" s="270"/>
      <c r="D7" s="270"/>
      <c r="E7" s="270"/>
      <c r="F7" s="29" t="s">
        <v>58</v>
      </c>
      <c r="G7" s="30" t="s">
        <v>8</v>
      </c>
      <c r="H7" s="219"/>
      <c r="I7" s="270"/>
      <c r="J7" s="270"/>
      <c r="K7" s="31"/>
      <c r="L7" s="31">
        <f>IF(G11=0,0,G11+10)</f>
        <v>0</v>
      </c>
      <c r="M7" s="31"/>
      <c r="N7" s="31"/>
      <c r="O7" s="31"/>
      <c r="P7" s="31"/>
      <c r="Q7" s="31"/>
      <c r="R7" s="31"/>
      <c r="S7" s="31"/>
      <c r="T7" s="248"/>
      <c r="U7" s="305"/>
      <c r="V7" s="306"/>
      <c r="W7" s="235"/>
      <c r="X7" s="236"/>
      <c r="Y7" s="232"/>
      <c r="Z7" s="241"/>
      <c r="AA7" s="262"/>
      <c r="AB7" s="295"/>
      <c r="AC7" s="296"/>
      <c r="AD7" s="294"/>
      <c r="AE7" s="294"/>
      <c r="AF7" s="294"/>
      <c r="AG7" s="294"/>
      <c r="AH7" s="294"/>
      <c r="AI7" s="294"/>
      <c r="AJ7" s="294"/>
      <c r="AK7" s="294"/>
      <c r="AL7" s="294"/>
      <c r="AM7" s="294"/>
      <c r="AN7" s="38"/>
      <c r="AO7" s="40"/>
      <c r="AP7" s="285"/>
      <c r="AQ7" s="35"/>
      <c r="AR7" s="35"/>
      <c r="AS7" s="35"/>
      <c r="AT7" s="35"/>
      <c r="AU7" s="287"/>
      <c r="AV7" s="41"/>
      <c r="AW7" s="42"/>
      <c r="AX7" s="281"/>
      <c r="AY7" s="39"/>
    </row>
    <row r="8" spans="1:50" ht="22.5" customHeight="1" thickBot="1">
      <c r="A8" s="266">
        <v>2</v>
      </c>
      <c r="B8" s="266"/>
      <c r="C8" s="28">
        <f>'БЛАНК ЗАКАЗА'!C9</f>
        <v>0</v>
      </c>
      <c r="D8" s="28">
        <f>'БЛАНК ЗАКАЗА'!D9</f>
        <v>0</v>
      </c>
      <c r="E8" s="28">
        <f>'БЛАНК ЗАКАЗА'!E9</f>
        <v>0</v>
      </c>
      <c r="F8" s="28">
        <f>'БЛАНК ЗАКАЗА'!F9</f>
        <v>0</v>
      </c>
      <c r="G8" s="28">
        <f>'БЛАНК ЗАКАЗА'!G9</f>
        <v>0</v>
      </c>
      <c r="H8" s="28">
        <f>'БЛАНК ЗАКАЗА'!H9</f>
        <v>0</v>
      </c>
      <c r="I8" s="266" t="str">
        <f>'БЛАНК ЗАКАЗА'!I9:J9</f>
        <v>ДСП 8 мм</v>
      </c>
      <c r="J8" s="266"/>
      <c r="K8" s="31"/>
      <c r="L8" s="31">
        <f>IF(I12=0,0,I12+5)</f>
        <v>0</v>
      </c>
      <c r="M8" s="31">
        <f>IF(G14=0,0,G14+5)</f>
        <v>0</v>
      </c>
      <c r="N8" s="31"/>
      <c r="O8" s="31"/>
      <c r="P8" s="31"/>
      <c r="Q8" s="31"/>
      <c r="R8" s="31"/>
      <c r="S8" s="31"/>
      <c r="T8" s="248"/>
      <c r="U8" s="305"/>
      <c r="V8" s="306"/>
      <c r="W8" s="235"/>
      <c r="X8" s="236"/>
      <c r="Y8" s="232"/>
      <c r="Z8" s="241"/>
      <c r="AA8" s="262"/>
      <c r="AB8" s="295"/>
      <c r="AC8" s="296"/>
      <c r="AD8" s="294"/>
      <c r="AE8" s="294"/>
      <c r="AF8" s="294"/>
      <c r="AG8" s="294"/>
      <c r="AH8" s="294"/>
      <c r="AI8" s="294"/>
      <c r="AJ8" s="294"/>
      <c r="AK8" s="294"/>
      <c r="AL8" s="294"/>
      <c r="AM8" s="294"/>
      <c r="AN8" s="32"/>
      <c r="AO8" s="43"/>
      <c r="AP8" s="285"/>
      <c r="AQ8" s="35"/>
      <c r="AR8" s="35"/>
      <c r="AS8" s="35"/>
      <c r="AT8" s="35"/>
      <c r="AU8" s="287"/>
      <c r="AV8" s="41"/>
      <c r="AW8" s="42"/>
      <c r="AX8" s="281"/>
    </row>
    <row r="9" spans="1:50" ht="22.5" customHeight="1" thickBot="1">
      <c r="A9" s="256" t="s">
        <v>66</v>
      </c>
      <c r="B9" s="258"/>
      <c r="C9" s="258"/>
      <c r="D9" s="258"/>
      <c r="E9" s="258"/>
      <c r="F9" s="258"/>
      <c r="G9" s="267" t="s">
        <v>67</v>
      </c>
      <c r="H9" s="267"/>
      <c r="I9" s="267"/>
      <c r="J9" s="267"/>
      <c r="K9" s="31"/>
      <c r="L9" s="253" t="s">
        <v>107</v>
      </c>
      <c r="M9" s="253" t="s">
        <v>108</v>
      </c>
      <c r="N9" s="253" t="s">
        <v>109</v>
      </c>
      <c r="O9" s="253" t="s">
        <v>110</v>
      </c>
      <c r="P9" s="254" t="s">
        <v>111</v>
      </c>
      <c r="R9" s="254" t="s">
        <v>112</v>
      </c>
      <c r="S9" s="31"/>
      <c r="T9" s="248"/>
      <c r="U9" s="305"/>
      <c r="V9" s="306"/>
      <c r="W9" s="235"/>
      <c r="X9" s="236"/>
      <c r="Y9" s="232"/>
      <c r="Z9" s="241"/>
      <c r="AA9" s="262"/>
      <c r="AB9" s="295"/>
      <c r="AC9" s="296"/>
      <c r="AD9" s="231" t="s">
        <v>78</v>
      </c>
      <c r="AE9" s="231" t="s">
        <v>165</v>
      </c>
      <c r="AF9" s="231" t="s">
        <v>13</v>
      </c>
      <c r="AG9" s="231" t="s">
        <v>14</v>
      </c>
      <c r="AH9" s="231" t="s">
        <v>16</v>
      </c>
      <c r="AI9" s="231" t="s">
        <v>31</v>
      </c>
      <c r="AJ9" s="231" t="s">
        <v>18</v>
      </c>
      <c r="AK9" s="231" t="s">
        <v>32</v>
      </c>
      <c r="AL9" s="231" t="s">
        <v>33</v>
      </c>
      <c r="AM9" s="231" t="s">
        <v>77</v>
      </c>
      <c r="AN9" s="243" t="s">
        <v>164</v>
      </c>
      <c r="AO9" s="321" t="s">
        <v>166</v>
      </c>
      <c r="AP9" s="285"/>
      <c r="AQ9" s="35"/>
      <c r="AR9" s="35"/>
      <c r="AS9" s="35"/>
      <c r="AT9" s="35"/>
      <c r="AU9" s="287"/>
      <c r="AV9" s="36"/>
      <c r="AW9" s="37"/>
      <c r="AX9" s="281"/>
    </row>
    <row r="10" spans="1:50" ht="22.5" customHeight="1" thickBot="1">
      <c r="A10" s="256"/>
      <c r="B10" s="258"/>
      <c r="C10" s="258"/>
      <c r="D10" s="257"/>
      <c r="E10" s="256" t="s">
        <v>65</v>
      </c>
      <c r="F10" s="258"/>
      <c r="G10" s="265" t="s">
        <v>97</v>
      </c>
      <c r="H10" s="265"/>
      <c r="I10" s="265" t="s">
        <v>98</v>
      </c>
      <c r="J10" s="265"/>
      <c r="K10" s="31"/>
      <c r="L10" s="253"/>
      <c r="M10" s="253"/>
      <c r="N10" s="253"/>
      <c r="O10" s="253"/>
      <c r="P10" s="255"/>
      <c r="R10" s="255"/>
      <c r="S10" s="31"/>
      <c r="T10" s="249"/>
      <c r="U10" s="307"/>
      <c r="V10" s="308"/>
      <c r="W10" s="237"/>
      <c r="X10" s="238"/>
      <c r="Y10" s="232"/>
      <c r="Z10" s="242"/>
      <c r="AA10" s="263"/>
      <c r="AB10" s="80">
        <f>('№ 2'!E11*'ЦЕНЫ+размеры'!B14)+('№ 2'!H8*4)</f>
        <v>0</v>
      </c>
      <c r="AC10" s="81">
        <f>E8*'ЦЕНЫ+размеры'!B15</f>
        <v>0</v>
      </c>
      <c r="AD10" s="231"/>
      <c r="AE10" s="231"/>
      <c r="AF10" s="231"/>
      <c r="AG10" s="231"/>
      <c r="AH10" s="231"/>
      <c r="AI10" s="231"/>
      <c r="AJ10" s="231"/>
      <c r="AK10" s="231"/>
      <c r="AL10" s="231"/>
      <c r="AM10" s="231"/>
      <c r="AN10" s="243"/>
      <c r="AO10" s="321"/>
      <c r="AP10" s="285"/>
      <c r="AQ10" s="35"/>
      <c r="AR10" s="35"/>
      <c r="AS10" s="35"/>
      <c r="AT10" s="35"/>
      <c r="AU10" s="287"/>
      <c r="AV10" s="36"/>
      <c r="AW10" s="37"/>
      <c r="AX10" s="281"/>
    </row>
    <row r="11" spans="1:50" ht="22.5" customHeight="1" thickBot="1">
      <c r="A11" s="256" t="s">
        <v>88</v>
      </c>
      <c r="B11" s="258"/>
      <c r="C11" s="258"/>
      <c r="D11" s="257"/>
      <c r="E11" s="256">
        <f>E8</f>
        <v>0</v>
      </c>
      <c r="F11" s="258"/>
      <c r="G11" s="267">
        <f>C8</f>
        <v>0</v>
      </c>
      <c r="H11" s="267"/>
      <c r="I11" s="267">
        <f>IF(E8,100,0)</f>
        <v>0</v>
      </c>
      <c r="J11" s="267"/>
      <c r="K11" s="31"/>
      <c r="L11" s="79">
        <f>L7</f>
        <v>0</v>
      </c>
      <c r="M11" s="79">
        <f>M8</f>
        <v>0</v>
      </c>
      <c r="N11" s="79">
        <f>IF(I8='ЦЕНЫ+размеры'!F5,G23,0)</f>
        <v>0</v>
      </c>
      <c r="O11" s="79">
        <f>IF(I8='ЦЕНЫ+размеры'!F6,G23,0)</f>
        <v>0</v>
      </c>
      <c r="P11" s="79" t="e">
        <f>IF(I8='ЦЕНЫ+размеры'!#REF!,G23,0)</f>
        <v>#REF!</v>
      </c>
      <c r="R11" s="79">
        <f>IF(I8='ЦЕНЫ+размеры'!F7,G23,0)</f>
        <v>0</v>
      </c>
      <c r="S11" s="31"/>
      <c r="T11" s="48">
        <f>E11*(ROUNDUP(((((G11*I11)*0.000001)*1.2)),2))</f>
        <v>0</v>
      </c>
      <c r="U11" s="76">
        <f>ROUNDUP(T11*1.2,3)</f>
        <v>0</v>
      </c>
      <c r="V11" s="311">
        <f>ROUNDUP(SUM(U11:U12),3)</f>
        <v>0</v>
      </c>
      <c r="W11" s="233" t="s">
        <v>19</v>
      </c>
      <c r="X11" s="314">
        <f>ROUNDUP(SUM(T14:T15,T11:T12,T17:T21),2)</f>
        <v>0</v>
      </c>
      <c r="Y11" s="50">
        <f>ROUNDUP((((G11+I11)*2)*E11)*0.001,3)</f>
        <v>0</v>
      </c>
      <c r="Z11" s="244">
        <f>ROUNDUP(SUM(Y11:Y12,Y14:Y15,Y17:Y21),2)</f>
        <v>0</v>
      </c>
      <c r="AA11" s="84"/>
      <c r="AB11" s="32"/>
      <c r="AC11" s="32"/>
      <c r="AD11" s="231">
        <f>X11*'ЦЕНЫ+размеры'!B16</f>
        <v>0</v>
      </c>
      <c r="AE11" s="231">
        <f>AA23*'ЦЕНЫ+размеры'!B18</f>
        <v>0</v>
      </c>
      <c r="AF11" s="231">
        <f>AB10*'ЦЕНЫ+размеры'!B19</f>
        <v>0</v>
      </c>
      <c r="AG11" s="231">
        <f>AC10*'ЦЕНЫ+размеры'!B20</f>
        <v>0</v>
      </c>
      <c r="AH11" s="231">
        <f>AA27*'ЦЕНЫ+размеры'!B22</f>
        <v>0</v>
      </c>
      <c r="AI11" s="231">
        <f>IF(W23="ДСП 8 мм",SUM(X11+X23)*'ЦЕНЫ+размеры'!B23,X11*'ЦЕНЫ+размеры'!B23)</f>
        <v>0</v>
      </c>
      <c r="AJ11" s="231">
        <f>(AB10*2)*'ЦЕНЫ+размеры'!B24</f>
        <v>0</v>
      </c>
      <c r="AK11" s="231">
        <f>E8*'ЦЕНЫ+размеры'!B21</f>
        <v>0</v>
      </c>
      <c r="AL11" s="231">
        <f>(E8*F8*'ЦЕНЫ+размеры'!B25)+('№ 1'!E8*'№ 1'!G8*'ЦЕНЫ+размеры'!B25)</f>
        <v>0</v>
      </c>
      <c r="AM11" s="64">
        <f>SUM(AD11:AL21,AN11,AD23,AO11)</f>
        <v>0</v>
      </c>
      <c r="AN11" s="243">
        <f>AA25*'ЦЕНЫ+размеры'!B18</f>
        <v>0</v>
      </c>
      <c r="AO11" s="322">
        <f>IF(W23="Решетка 8 мм",X23*'ЦЕНЫ+размеры'!B23,0)</f>
        <v>0</v>
      </c>
      <c r="AP11" s="285"/>
      <c r="AQ11" s="35"/>
      <c r="AR11" s="35"/>
      <c r="AS11" s="35"/>
      <c r="AT11" s="35"/>
      <c r="AU11" s="287"/>
      <c r="AV11" s="41"/>
      <c r="AW11" s="42"/>
      <c r="AX11" s="281"/>
    </row>
    <row r="12" spans="1:50" ht="22.5" customHeight="1" thickBot="1">
      <c r="A12" s="256" t="s">
        <v>89</v>
      </c>
      <c r="B12" s="258"/>
      <c r="C12" s="258"/>
      <c r="D12" s="257"/>
      <c r="E12" s="256">
        <f>E8</f>
        <v>0</v>
      </c>
      <c r="F12" s="258"/>
      <c r="G12" s="267">
        <f>C8</f>
        <v>0</v>
      </c>
      <c r="H12" s="267"/>
      <c r="I12" s="267">
        <f>IF(E8,100,0)</f>
        <v>0</v>
      </c>
      <c r="J12" s="267"/>
      <c r="K12" s="31"/>
      <c r="L12" s="79">
        <f>L8</f>
        <v>0</v>
      </c>
      <c r="M12" s="79">
        <f>I14</f>
        <v>0</v>
      </c>
      <c r="N12" s="79">
        <f>IF(I8='ЦЕНЫ+размеры'!F5,I23,0)</f>
        <v>0</v>
      </c>
      <c r="O12" s="79">
        <f>IF(I8='ЦЕНЫ+размеры'!F6,I23,0)</f>
        <v>0</v>
      </c>
      <c r="P12" s="79" t="e">
        <f>IF(I8='ЦЕНЫ+размеры'!#REF!,I23,0)</f>
        <v>#REF!</v>
      </c>
      <c r="R12" s="79">
        <f>IF(I8='ЦЕНЫ+размеры'!F7,I23,0)</f>
        <v>0</v>
      </c>
      <c r="S12" s="31"/>
      <c r="T12" s="48">
        <f>E12*(ROUNDUP(((((G12*I12)*0.000001)*1.2)),2))</f>
        <v>0</v>
      </c>
      <c r="U12" s="76">
        <f aca="true" t="shared" si="0" ref="U12:U28">ROUNDUP(T12*1.2,3)</f>
        <v>0</v>
      </c>
      <c r="V12" s="312"/>
      <c r="W12" s="235"/>
      <c r="X12" s="314"/>
      <c r="Y12" s="50">
        <f>ROUNDUP((((G12+I12)*2)*E12)*0.001,3)</f>
        <v>0</v>
      </c>
      <c r="Z12" s="245"/>
      <c r="AA12" s="84">
        <f>Y12*1.5</f>
        <v>0</v>
      </c>
      <c r="AB12" s="247" t="s">
        <v>102</v>
      </c>
      <c r="AC12" s="32"/>
      <c r="AD12" s="231"/>
      <c r="AE12" s="231"/>
      <c r="AF12" s="231"/>
      <c r="AG12" s="231"/>
      <c r="AH12" s="231"/>
      <c r="AI12" s="231"/>
      <c r="AJ12" s="231"/>
      <c r="AK12" s="231"/>
      <c r="AL12" s="231"/>
      <c r="AM12" s="300"/>
      <c r="AN12" s="243"/>
      <c r="AO12" s="322"/>
      <c r="AP12" s="285"/>
      <c r="AQ12" s="35"/>
      <c r="AR12" s="35"/>
      <c r="AS12" s="35"/>
      <c r="AT12" s="35"/>
      <c r="AU12" s="287"/>
      <c r="AV12" s="41"/>
      <c r="AW12" s="42"/>
      <c r="AX12" s="281"/>
    </row>
    <row r="13" spans="1:50" ht="22.5" customHeight="1" thickBot="1">
      <c r="A13" s="256"/>
      <c r="B13" s="258"/>
      <c r="C13" s="258"/>
      <c r="D13" s="257"/>
      <c r="E13" s="256" t="s">
        <v>65</v>
      </c>
      <c r="F13" s="258"/>
      <c r="G13" s="265" t="s">
        <v>99</v>
      </c>
      <c r="H13" s="265"/>
      <c r="I13" s="265" t="s">
        <v>98</v>
      </c>
      <c r="J13" s="265"/>
      <c r="K13" s="31"/>
      <c r="L13" s="79">
        <f>E11+E12</f>
        <v>0</v>
      </c>
      <c r="M13" s="79">
        <f>E14+E15+E17+E18+E19+E20+E21</f>
        <v>0</v>
      </c>
      <c r="N13" s="79">
        <f>IF(I8='ЦЕНЫ+размеры'!F5,E23+E24+E25+E26+E27+E28,0)</f>
        <v>0</v>
      </c>
      <c r="O13" s="79">
        <f>IF(I8='ЦЕНЫ+размеры'!F6,E23+E24+E25+E26+E27+E28,0)</f>
        <v>0</v>
      </c>
      <c r="P13" s="79" t="e">
        <f>IF(I8='ЦЕНЫ+размеры'!#REF!,E23+E24+E25+E26+E27+E28,0)</f>
        <v>#REF!</v>
      </c>
      <c r="R13" s="79">
        <f>IF(I8='ЦЕНЫ+размеры'!F7,E23+E24+E25+E26+E27+E28,0)</f>
        <v>0</v>
      </c>
      <c r="S13" s="31"/>
      <c r="T13" s="83"/>
      <c r="U13" s="32"/>
      <c r="V13" s="32"/>
      <c r="W13" s="235"/>
      <c r="X13" s="315"/>
      <c r="Y13" s="32"/>
      <c r="Z13" s="245"/>
      <c r="AA13" s="84"/>
      <c r="AB13" s="248"/>
      <c r="AC13" s="32"/>
      <c r="AD13" s="231"/>
      <c r="AE13" s="231"/>
      <c r="AF13" s="231"/>
      <c r="AG13" s="231"/>
      <c r="AH13" s="231"/>
      <c r="AI13" s="231"/>
      <c r="AJ13" s="231"/>
      <c r="AK13" s="231"/>
      <c r="AL13" s="231"/>
      <c r="AM13" s="301"/>
      <c r="AN13" s="243"/>
      <c r="AO13" s="322"/>
      <c r="AP13" s="285"/>
      <c r="AQ13" s="35"/>
      <c r="AR13" s="35"/>
      <c r="AS13" s="35"/>
      <c r="AT13" s="35"/>
      <c r="AU13" s="287"/>
      <c r="AV13" s="36"/>
      <c r="AW13" s="37"/>
      <c r="AX13" s="281"/>
    </row>
    <row r="14" spans="1:50" ht="22.5" customHeight="1" thickBot="1">
      <c r="A14" s="256" t="s">
        <v>90</v>
      </c>
      <c r="B14" s="258"/>
      <c r="C14" s="258"/>
      <c r="D14" s="257"/>
      <c r="E14" s="256">
        <f>E11</f>
        <v>0</v>
      </c>
      <c r="F14" s="258"/>
      <c r="G14" s="267">
        <f>IF(E8,100,0)</f>
        <v>0</v>
      </c>
      <c r="H14" s="267"/>
      <c r="I14" s="267">
        <f>IF(E8,D8-I11-I12,0)</f>
        <v>0</v>
      </c>
      <c r="J14" s="267"/>
      <c r="K14" s="31"/>
      <c r="L14" s="31"/>
      <c r="M14" s="31"/>
      <c r="N14" s="31"/>
      <c r="O14" s="31"/>
      <c r="P14" s="31"/>
      <c r="Q14" s="31"/>
      <c r="R14" s="31"/>
      <c r="S14" s="31"/>
      <c r="T14" s="48">
        <f>E14*(ROUNDUP(((((G14*I14)*0.000001)*1.2)),2))</f>
        <v>0</v>
      </c>
      <c r="U14" s="76">
        <f t="shared" si="0"/>
        <v>0</v>
      </c>
      <c r="V14" s="311">
        <f>ROUNDUP(SUM(U14:U15),3)</f>
        <v>0</v>
      </c>
      <c r="W14" s="235"/>
      <c r="X14" s="314"/>
      <c r="Y14" s="50">
        <f>ROUNDUP((((G14+I14)*2)*E14)*0.001,3)</f>
        <v>0</v>
      </c>
      <c r="Z14" s="245"/>
      <c r="AA14" s="84">
        <f>Y14*1.5</f>
        <v>0</v>
      </c>
      <c r="AB14" s="248"/>
      <c r="AC14" s="32"/>
      <c r="AD14" s="231"/>
      <c r="AE14" s="231"/>
      <c r="AF14" s="231"/>
      <c r="AG14" s="231"/>
      <c r="AH14" s="231"/>
      <c r="AI14" s="231"/>
      <c r="AJ14" s="231"/>
      <c r="AK14" s="231"/>
      <c r="AL14" s="231"/>
      <c r="AM14" s="301"/>
      <c r="AN14" s="243"/>
      <c r="AO14" s="322"/>
      <c r="AP14" s="285"/>
      <c r="AQ14" s="35"/>
      <c r="AR14" s="35"/>
      <c r="AS14" s="35"/>
      <c r="AT14" s="35"/>
      <c r="AU14" s="287"/>
      <c r="AV14" s="36"/>
      <c r="AW14" s="37"/>
      <c r="AX14" s="281"/>
    </row>
    <row r="15" spans="1:50" ht="22.5" customHeight="1" thickBot="1">
      <c r="A15" s="256" t="s">
        <v>91</v>
      </c>
      <c r="B15" s="258"/>
      <c r="C15" s="258"/>
      <c r="D15" s="257"/>
      <c r="E15" s="256">
        <f>E11</f>
        <v>0</v>
      </c>
      <c r="F15" s="258"/>
      <c r="G15" s="267">
        <f>IF(E8,100,0)</f>
        <v>0</v>
      </c>
      <c r="H15" s="267"/>
      <c r="I15" s="267">
        <f>IF(E8,D8-I11-I12,0)</f>
        <v>0</v>
      </c>
      <c r="J15" s="267"/>
      <c r="K15" s="31"/>
      <c r="L15" s="31"/>
      <c r="M15" s="31"/>
      <c r="N15" s="31"/>
      <c r="O15" s="31"/>
      <c r="P15" s="31"/>
      <c r="Q15" s="31"/>
      <c r="R15" s="31"/>
      <c r="S15" s="31"/>
      <c r="T15" s="48">
        <f>E15*(ROUNDUP(((((G15*I15)*0.000001)*1.2)),2))</f>
        <v>0</v>
      </c>
      <c r="U15" s="76">
        <f t="shared" si="0"/>
        <v>0</v>
      </c>
      <c r="V15" s="312"/>
      <c r="W15" s="235"/>
      <c r="X15" s="314"/>
      <c r="Y15" s="50">
        <f>ROUNDUP((((G15+I15)*2)*E15)*0.001,3)</f>
        <v>0</v>
      </c>
      <c r="Z15" s="245"/>
      <c r="AA15" s="84">
        <f>Y15*1.5</f>
        <v>0</v>
      </c>
      <c r="AB15" s="248"/>
      <c r="AC15" s="32"/>
      <c r="AD15" s="231"/>
      <c r="AE15" s="231"/>
      <c r="AF15" s="231"/>
      <c r="AG15" s="231"/>
      <c r="AH15" s="231"/>
      <c r="AI15" s="231"/>
      <c r="AJ15" s="231"/>
      <c r="AK15" s="231"/>
      <c r="AL15" s="231"/>
      <c r="AM15" s="301"/>
      <c r="AN15" s="243"/>
      <c r="AO15" s="322"/>
      <c r="AP15" s="285"/>
      <c r="AQ15" s="35"/>
      <c r="AR15" s="35"/>
      <c r="AS15" s="35"/>
      <c r="AT15" s="35"/>
      <c r="AU15" s="287"/>
      <c r="AV15" s="41"/>
      <c r="AW15" s="42"/>
      <c r="AX15" s="281"/>
    </row>
    <row r="16" spans="1:50" ht="22.5" customHeight="1" thickBot="1">
      <c r="A16" s="256"/>
      <c r="B16" s="258"/>
      <c r="C16" s="258"/>
      <c r="D16" s="257"/>
      <c r="E16" s="256" t="s">
        <v>65</v>
      </c>
      <c r="F16" s="258"/>
      <c r="G16" s="265" t="s">
        <v>99</v>
      </c>
      <c r="H16" s="265"/>
      <c r="I16" s="265" t="s">
        <v>98</v>
      </c>
      <c r="J16" s="265"/>
      <c r="K16" s="31"/>
      <c r="L16" s="79" t="s">
        <v>68</v>
      </c>
      <c r="M16" s="79" t="s">
        <v>69</v>
      </c>
      <c r="S16" s="40"/>
      <c r="T16" s="83"/>
      <c r="U16" s="32"/>
      <c r="V16" s="32"/>
      <c r="W16" s="235"/>
      <c r="X16" s="315"/>
      <c r="Y16" s="32"/>
      <c r="Z16" s="245"/>
      <c r="AA16" s="85"/>
      <c r="AB16" s="249"/>
      <c r="AC16" s="51"/>
      <c r="AD16" s="231"/>
      <c r="AE16" s="231"/>
      <c r="AF16" s="231"/>
      <c r="AG16" s="231"/>
      <c r="AH16" s="231"/>
      <c r="AI16" s="231"/>
      <c r="AJ16" s="231"/>
      <c r="AK16" s="231"/>
      <c r="AL16" s="231"/>
      <c r="AM16" s="301"/>
      <c r="AN16" s="243"/>
      <c r="AO16" s="322"/>
      <c r="AP16" s="285"/>
      <c r="AQ16" s="35"/>
      <c r="AR16" s="35"/>
      <c r="AS16" s="35"/>
      <c r="AT16" s="35"/>
      <c r="AU16" s="287"/>
      <c r="AV16" s="41"/>
      <c r="AW16" s="42"/>
      <c r="AX16" s="281"/>
    </row>
    <row r="17" spans="1:51" ht="22.5" customHeight="1" thickBot="1">
      <c r="A17" s="256" t="s">
        <v>92</v>
      </c>
      <c r="B17" s="258"/>
      <c r="C17" s="258"/>
      <c r="D17" s="257"/>
      <c r="E17" s="256">
        <f>IF(H8&gt;=1,E8,0)</f>
        <v>0</v>
      </c>
      <c r="F17" s="258"/>
      <c r="G17" s="267">
        <f>IF(H8&gt;=1,L17,0)</f>
        <v>0</v>
      </c>
      <c r="H17" s="267"/>
      <c r="I17" s="267">
        <f>IF(H8&gt;=1,M17,0)</f>
        <v>0</v>
      </c>
      <c r="J17" s="267"/>
      <c r="K17" s="31"/>
      <c r="L17" s="79">
        <f>IF(D17,D17,100)</f>
        <v>100</v>
      </c>
      <c r="M17" s="79">
        <f>D8-I11-I12</f>
        <v>0</v>
      </c>
      <c r="S17" s="52"/>
      <c r="T17" s="48">
        <f>ROUNDUP(G17*I17*E17*0.000001*1.2,2)</f>
        <v>0</v>
      </c>
      <c r="U17" s="76">
        <f t="shared" si="0"/>
        <v>0</v>
      </c>
      <c r="V17" s="313">
        <f>ROUNDUP(SUM(U17:U21),3)</f>
        <v>0</v>
      </c>
      <c r="W17" s="235"/>
      <c r="X17" s="314"/>
      <c r="Y17" s="50">
        <f>ROUNDUP((((G17+I17)*2)*E17)*0.001,3)</f>
        <v>0</v>
      </c>
      <c r="Z17" s="245"/>
      <c r="AA17" s="85"/>
      <c r="AB17" s="48">
        <f>C8*D8*E8*0.000001</f>
        <v>0</v>
      </c>
      <c r="AC17" s="51"/>
      <c r="AD17" s="231"/>
      <c r="AE17" s="231"/>
      <c r="AF17" s="231"/>
      <c r="AG17" s="231"/>
      <c r="AH17" s="231"/>
      <c r="AI17" s="231"/>
      <c r="AJ17" s="231"/>
      <c r="AK17" s="231"/>
      <c r="AL17" s="231"/>
      <c r="AM17" s="301"/>
      <c r="AN17" s="243"/>
      <c r="AO17" s="322"/>
      <c r="AP17" s="285"/>
      <c r="AQ17" s="35"/>
      <c r="AR17" s="35"/>
      <c r="AS17" s="35"/>
      <c r="AT17" s="35"/>
      <c r="AU17" s="287"/>
      <c r="AV17" s="36"/>
      <c r="AW17" s="37"/>
      <c r="AX17" s="281"/>
      <c r="AY17" s="53"/>
    </row>
    <row r="18" spans="1:51" ht="22.5" customHeight="1" thickBot="1">
      <c r="A18" s="256" t="s">
        <v>93</v>
      </c>
      <c r="B18" s="258"/>
      <c r="C18" s="258"/>
      <c r="D18" s="257"/>
      <c r="E18" s="256">
        <f>IF(H8&gt;=2,E8,0)</f>
        <v>0</v>
      </c>
      <c r="F18" s="258"/>
      <c r="G18" s="267">
        <f>IF(H8&gt;=2,L18,0)</f>
        <v>0</v>
      </c>
      <c r="H18" s="267"/>
      <c r="I18" s="267">
        <f>IF(H8&gt;=2,M18,0)</f>
        <v>0</v>
      </c>
      <c r="J18" s="267"/>
      <c r="K18" s="31"/>
      <c r="L18" s="79">
        <f>IF(D18,D18,100)</f>
        <v>100</v>
      </c>
      <c r="M18" s="79">
        <f>D8-I11-I12</f>
        <v>0</v>
      </c>
      <c r="O18" s="1" t="s">
        <v>113</v>
      </c>
      <c r="S18" s="52"/>
      <c r="T18" s="48">
        <f>ROUNDUP(G18*I18*E18*0.000001*1.2,2)</f>
        <v>0</v>
      </c>
      <c r="U18" s="76">
        <f t="shared" si="0"/>
        <v>0</v>
      </c>
      <c r="V18" s="313"/>
      <c r="W18" s="235"/>
      <c r="X18" s="314"/>
      <c r="Y18" s="50">
        <f>ROUNDUP((((G18+I18)*2)*E18)*0.001,3)</f>
        <v>0</v>
      </c>
      <c r="Z18" s="245"/>
      <c r="AA18" s="85"/>
      <c r="AB18" s="51"/>
      <c r="AC18" s="51"/>
      <c r="AD18" s="231"/>
      <c r="AE18" s="231"/>
      <c r="AF18" s="231"/>
      <c r="AG18" s="231"/>
      <c r="AH18" s="231"/>
      <c r="AI18" s="231"/>
      <c r="AJ18" s="231"/>
      <c r="AK18" s="231"/>
      <c r="AL18" s="231"/>
      <c r="AM18" s="301"/>
      <c r="AN18" s="243"/>
      <c r="AO18" s="322"/>
      <c r="AP18" s="285"/>
      <c r="AQ18" s="35"/>
      <c r="AR18" s="35"/>
      <c r="AS18" s="35"/>
      <c r="AT18" s="35"/>
      <c r="AU18" s="287"/>
      <c r="AV18" s="36"/>
      <c r="AW18" s="37"/>
      <c r="AX18" s="281"/>
      <c r="AY18" s="53"/>
    </row>
    <row r="19" spans="1:51" ht="22.5" customHeight="1" thickBot="1">
      <c r="A19" s="256" t="s">
        <v>94</v>
      </c>
      <c r="B19" s="258"/>
      <c r="C19" s="258"/>
      <c r="D19" s="257"/>
      <c r="E19" s="256">
        <f>IF(H8&gt;=3,E8,0)</f>
        <v>0</v>
      </c>
      <c r="F19" s="258"/>
      <c r="G19" s="267">
        <f>IF(H8&gt;=3,L19,0)</f>
        <v>0</v>
      </c>
      <c r="H19" s="267"/>
      <c r="I19" s="267">
        <f>IF(H8&gt;=3,M19,0)</f>
        <v>0</v>
      </c>
      <c r="J19" s="267"/>
      <c r="K19" s="31"/>
      <c r="L19" s="79">
        <f>IF(D19,D19,100)</f>
        <v>100</v>
      </c>
      <c r="M19" s="79">
        <f>D8-I11-I12</f>
        <v>0</v>
      </c>
      <c r="S19" s="52"/>
      <c r="T19" s="48">
        <f>ROUNDUP(G19*I19*E19*0.000001*1.2,2)</f>
        <v>0</v>
      </c>
      <c r="U19" s="76">
        <f t="shared" si="0"/>
        <v>0</v>
      </c>
      <c r="V19" s="313"/>
      <c r="W19" s="235"/>
      <c r="X19" s="314"/>
      <c r="Y19" s="50">
        <f>ROUNDUP((((G19+I19)*2)*E19)*0.001,3)</f>
        <v>0</v>
      </c>
      <c r="Z19" s="245"/>
      <c r="AA19" s="85"/>
      <c r="AB19" s="250" t="s">
        <v>86</v>
      </c>
      <c r="AC19" s="250" t="s">
        <v>87</v>
      </c>
      <c r="AD19" s="231"/>
      <c r="AE19" s="231"/>
      <c r="AF19" s="231"/>
      <c r="AG19" s="231"/>
      <c r="AH19" s="231"/>
      <c r="AI19" s="231"/>
      <c r="AJ19" s="231"/>
      <c r="AK19" s="231"/>
      <c r="AL19" s="231"/>
      <c r="AM19" s="301"/>
      <c r="AN19" s="243"/>
      <c r="AO19" s="322"/>
      <c r="AP19" s="285"/>
      <c r="AQ19" s="35"/>
      <c r="AR19" s="35"/>
      <c r="AS19" s="35"/>
      <c r="AT19" s="35"/>
      <c r="AU19" s="287"/>
      <c r="AV19" s="41"/>
      <c r="AW19" s="42"/>
      <c r="AX19" s="281"/>
      <c r="AY19" s="53"/>
    </row>
    <row r="20" spans="1:51" ht="22.5" customHeight="1" thickBot="1">
      <c r="A20" s="256" t="s">
        <v>95</v>
      </c>
      <c r="B20" s="258"/>
      <c r="C20" s="258"/>
      <c r="D20" s="257"/>
      <c r="E20" s="256">
        <f>IF(H8&gt;=4,E8,0)</f>
        <v>0</v>
      </c>
      <c r="F20" s="258"/>
      <c r="G20" s="267">
        <f>IF(H8&gt;=4,L20,0)</f>
        <v>0</v>
      </c>
      <c r="H20" s="267"/>
      <c r="I20" s="267">
        <f>IF(H8&gt;=4,M20,0)</f>
        <v>0</v>
      </c>
      <c r="J20" s="267"/>
      <c r="K20" s="31"/>
      <c r="L20" s="79">
        <f>IF(D20,D20,100)</f>
        <v>100</v>
      </c>
      <c r="M20" s="79">
        <f>D8-I11-I12</f>
        <v>0</v>
      </c>
      <c r="N20" s="79" t="s">
        <v>73</v>
      </c>
      <c r="S20" s="52"/>
      <c r="T20" s="48">
        <f>ROUNDUP(G20*I20*E20*0.000001*1.2,2)</f>
        <v>0</v>
      </c>
      <c r="U20" s="76">
        <f t="shared" si="0"/>
        <v>0</v>
      </c>
      <c r="V20" s="313"/>
      <c r="W20" s="235"/>
      <c r="X20" s="314"/>
      <c r="Y20" s="50">
        <f>ROUNDUP((((G20+I20)*2)*E20)*0.001,3)</f>
        <v>0</v>
      </c>
      <c r="Z20" s="245"/>
      <c r="AA20" s="85"/>
      <c r="AB20" s="251"/>
      <c r="AC20" s="251"/>
      <c r="AD20" s="231"/>
      <c r="AE20" s="231"/>
      <c r="AF20" s="231"/>
      <c r="AG20" s="231"/>
      <c r="AH20" s="231"/>
      <c r="AI20" s="231"/>
      <c r="AJ20" s="231"/>
      <c r="AK20" s="231"/>
      <c r="AL20" s="231"/>
      <c r="AM20" s="301"/>
      <c r="AN20" s="243"/>
      <c r="AO20" s="322"/>
      <c r="AP20" s="285"/>
      <c r="AQ20" s="35"/>
      <c r="AR20" s="35"/>
      <c r="AS20" s="35"/>
      <c r="AT20" s="35"/>
      <c r="AU20" s="287"/>
      <c r="AV20" s="41"/>
      <c r="AW20" s="42"/>
      <c r="AX20" s="281"/>
      <c r="AY20" s="53"/>
    </row>
    <row r="21" spans="1:51" ht="22.5" customHeight="1" thickBot="1">
      <c r="A21" s="256" t="s">
        <v>96</v>
      </c>
      <c r="B21" s="258"/>
      <c r="C21" s="258"/>
      <c r="D21" s="257"/>
      <c r="E21" s="256">
        <f>IF(H8=5,E8,0)</f>
        <v>0</v>
      </c>
      <c r="F21" s="258"/>
      <c r="G21" s="267">
        <f>IF(H8=5,L21,0)</f>
        <v>0</v>
      </c>
      <c r="H21" s="267"/>
      <c r="I21" s="267">
        <f>IF(H8=5,M21,0)</f>
        <v>0</v>
      </c>
      <c r="J21" s="267"/>
      <c r="K21" s="31"/>
      <c r="L21" s="79">
        <f>IF(D21,D21,100)</f>
        <v>100</v>
      </c>
      <c r="M21" s="79">
        <f>D8-I11-I12</f>
        <v>0</v>
      </c>
      <c r="N21" s="79">
        <f>G21+G20+G19+G18+G17+G15+G14</f>
        <v>0</v>
      </c>
      <c r="S21" s="52"/>
      <c r="T21" s="48">
        <f>ROUNDUP(G21*I21*E21*0.000001*1.2,2)</f>
        <v>0</v>
      </c>
      <c r="U21" s="76">
        <f t="shared" si="0"/>
        <v>0</v>
      </c>
      <c r="V21" s="313"/>
      <c r="W21" s="237"/>
      <c r="X21" s="314"/>
      <c r="Y21" s="50">
        <f>ROUNDUP((((G21+I21)*2)*E21)*0.001,3)</f>
        <v>0</v>
      </c>
      <c r="Z21" s="246"/>
      <c r="AA21" s="86"/>
      <c r="AB21" s="251"/>
      <c r="AC21" s="251"/>
      <c r="AD21" s="231"/>
      <c r="AE21" s="231"/>
      <c r="AF21" s="231"/>
      <c r="AG21" s="231"/>
      <c r="AH21" s="231"/>
      <c r="AI21" s="231"/>
      <c r="AJ21" s="231"/>
      <c r="AK21" s="231"/>
      <c r="AL21" s="231"/>
      <c r="AM21" s="302"/>
      <c r="AN21" s="243"/>
      <c r="AO21" s="322"/>
      <c r="AP21" s="285"/>
      <c r="AQ21" s="35"/>
      <c r="AR21" s="35"/>
      <c r="AS21" s="35"/>
      <c r="AT21" s="35"/>
      <c r="AU21" s="287"/>
      <c r="AV21" s="36"/>
      <c r="AW21" s="37"/>
      <c r="AX21" s="281"/>
      <c r="AY21" s="53"/>
    </row>
    <row r="22" spans="1:51" ht="22.5" customHeight="1" thickBot="1">
      <c r="A22" s="297" t="s">
        <v>34</v>
      </c>
      <c r="B22" s="298"/>
      <c r="C22" s="298"/>
      <c r="D22" s="299"/>
      <c r="E22" s="256" t="s">
        <v>65</v>
      </c>
      <c r="F22" s="258"/>
      <c r="G22" s="265" t="s">
        <v>99</v>
      </c>
      <c r="H22" s="265"/>
      <c r="I22" s="265" t="s">
        <v>98</v>
      </c>
      <c r="J22" s="265"/>
      <c r="K22" s="31"/>
      <c r="L22" s="79" t="s">
        <v>70</v>
      </c>
      <c r="M22" s="79" t="s">
        <v>71</v>
      </c>
      <c r="N22" s="79" t="s">
        <v>70</v>
      </c>
      <c r="O22" s="79" t="s">
        <v>71</v>
      </c>
      <c r="S22" s="52"/>
      <c r="T22" s="32"/>
      <c r="U22" s="32"/>
      <c r="V22" s="32"/>
      <c r="W22" s="32"/>
      <c r="X22" s="32"/>
      <c r="Y22" s="309" t="s">
        <v>84</v>
      </c>
      <c r="Z22" s="310"/>
      <c r="AA22" s="32" t="s">
        <v>163</v>
      </c>
      <c r="AB22" s="252"/>
      <c r="AC22" s="252"/>
      <c r="AD22" s="264" t="s">
        <v>86</v>
      </c>
      <c r="AE22" s="264"/>
      <c r="AF22" s="264" t="s">
        <v>85</v>
      </c>
      <c r="AG22" s="264"/>
      <c r="AH22" s="77"/>
      <c r="AN22" s="51"/>
      <c r="AO22" s="44"/>
      <c r="AP22" s="285"/>
      <c r="AQ22" s="35"/>
      <c r="AR22" s="35"/>
      <c r="AS22" s="35"/>
      <c r="AT22" s="35"/>
      <c r="AU22" s="287"/>
      <c r="AV22" s="36"/>
      <c r="AW22" s="37"/>
      <c r="AX22" s="281"/>
      <c r="AY22" s="53"/>
    </row>
    <row r="23" spans="1:52" ht="22.5" customHeight="1" thickBot="1">
      <c r="A23" s="256" t="s">
        <v>59</v>
      </c>
      <c r="B23" s="257"/>
      <c r="C23" s="268" t="str">
        <f>I8</f>
        <v>ДСП 8 мм</v>
      </c>
      <c r="D23" s="269"/>
      <c r="E23" s="256">
        <f>IF(H8&gt;=0,E8,0)</f>
        <v>0</v>
      </c>
      <c r="F23" s="258"/>
      <c r="G23" s="267">
        <f>IF(E8,AY23,0)</f>
        <v>0</v>
      </c>
      <c r="H23" s="267"/>
      <c r="I23" s="267">
        <f>IF(E8,AZ23,0)</f>
        <v>0</v>
      </c>
      <c r="J23" s="267"/>
      <c r="K23" s="31"/>
      <c r="L23" s="79">
        <f aca="true" t="shared" si="1" ref="L23:L28">IF(D23,D23,N23)</f>
        <v>15</v>
      </c>
      <c r="M23" s="79">
        <f aca="true" t="shared" si="2" ref="M23:M28">O23</f>
        <v>15</v>
      </c>
      <c r="N23" s="24">
        <f>R23+P23</f>
        <v>15</v>
      </c>
      <c r="O23" s="79">
        <f>D8-I11-I12+P23</f>
        <v>15</v>
      </c>
      <c r="P23" s="79">
        <f ca="1">OFFSET('ЦЕНЫ+размеры'!G5:G7,MATCH('№ 1'!C23,'ЦЕНЫ+размеры'!F5:F7,0)-1,0,1,1)</f>
        <v>15</v>
      </c>
      <c r="Q23" s="79">
        <f>IF(H8&gt;=0,P24,0)</f>
        <v>15</v>
      </c>
      <c r="R23" s="79">
        <f>(C8-N21)/(H8+1)</f>
        <v>0</v>
      </c>
      <c r="S23" s="43"/>
      <c r="T23" s="158">
        <f aca="true" t="shared" si="3" ref="T23:T28">E23*(IF(W23="Стекло 4 мм",((C8-182)*((D8-182)*0.000001)),(ROUNDUP(((C8-185)*(D8-185)*0.000001*1.2),2))))</f>
        <v>0</v>
      </c>
      <c r="U23" s="76">
        <f t="shared" si="0"/>
        <v>0</v>
      </c>
      <c r="V23" s="317" t="s">
        <v>79</v>
      </c>
      <c r="W23" s="233" t="str">
        <f>I8</f>
        <v>ДСП 8 мм</v>
      </c>
      <c r="X23" s="316">
        <f>SUM(T23:T28)</f>
        <v>0</v>
      </c>
      <c r="Y23" s="55">
        <f aca="true" t="shared" si="4" ref="Y23:Y28">ROUNDUP((((G23+I23)*2)*E23)*0.001,3)</f>
        <v>0</v>
      </c>
      <c r="Z23" s="244">
        <f>ROUNDUP(SUM(Y23:Y28),0)</f>
        <v>0</v>
      </c>
      <c r="AA23" s="32">
        <f>E8*(ROUNDUP(((C8*4*0.001)+(((D8-200)*2)+400)*0.001)*1.5,1))</f>
        <v>0</v>
      </c>
      <c r="AB23" s="78">
        <f ca="1">OFFSET('ЦЕНЫ+размеры'!H5:H7,MATCH(I8,'ЦЕНЫ+размеры'!F5:F7,0)-1,0,1,1)</f>
        <v>600</v>
      </c>
      <c r="AC23" s="78">
        <f ca="1">OFFSET('ЦЕНЫ+размеры'!I5:I7,MATCH(I8,'ЦЕНЫ+размеры'!F5:F7,0)-1,0,1,1)</f>
        <v>0</v>
      </c>
      <c r="AD23" s="264">
        <f>ROUNDUP(X23*AB23,2)</f>
        <v>0</v>
      </c>
      <c r="AE23" s="264"/>
      <c r="AF23" s="264">
        <f>ROUNDUP(Z23*AC23,2)</f>
        <v>0</v>
      </c>
      <c r="AG23" s="264"/>
      <c r="AH23" s="320"/>
      <c r="AI23" s="230"/>
      <c r="AJ23" s="230"/>
      <c r="AK23" s="230"/>
      <c r="AL23" s="230"/>
      <c r="AM23" s="230"/>
      <c r="AN23" s="51"/>
      <c r="AO23" s="44"/>
      <c r="AP23" s="285"/>
      <c r="AQ23" s="35"/>
      <c r="AR23" s="35"/>
      <c r="AS23" s="35"/>
      <c r="AT23" s="35"/>
      <c r="AU23" s="287"/>
      <c r="AV23" s="41"/>
      <c r="AW23" s="42"/>
      <c r="AX23" s="281"/>
      <c r="AY23" s="53">
        <f>IF(H8&gt;=0,L23,0)</f>
        <v>15</v>
      </c>
      <c r="AZ23" s="1">
        <f>IF(H8&gt;=0,M23,0)</f>
        <v>15</v>
      </c>
    </row>
    <row r="24" spans="1:51" ht="22.5" customHeight="1" thickBot="1">
      <c r="A24" s="256" t="s">
        <v>60</v>
      </c>
      <c r="B24" s="257"/>
      <c r="C24" s="268" t="str">
        <f>I8</f>
        <v>ДСП 8 мм</v>
      </c>
      <c r="D24" s="269"/>
      <c r="E24" s="256">
        <f>IF(H8&gt;=1,E8,0)</f>
        <v>0</v>
      </c>
      <c r="F24" s="258"/>
      <c r="G24" s="267">
        <f>IF(H8&gt;=1,L24,0)</f>
        <v>0</v>
      </c>
      <c r="H24" s="267"/>
      <c r="I24" s="267">
        <f>IF(H8&gt;=1,M24,0)</f>
        <v>0</v>
      </c>
      <c r="J24" s="267"/>
      <c r="K24" s="31"/>
      <c r="L24" s="79">
        <f t="shared" si="1"/>
        <v>15</v>
      </c>
      <c r="M24" s="79">
        <f t="shared" si="2"/>
        <v>15</v>
      </c>
      <c r="N24" s="24">
        <f>R23+P24</f>
        <v>15</v>
      </c>
      <c r="O24" s="79">
        <f>D8-I11-I12+P24</f>
        <v>15</v>
      </c>
      <c r="P24" s="79">
        <f ca="1">OFFSET('ЦЕНЫ+размеры'!G5:G7,MATCH('№ 1'!C24,'ЦЕНЫ+размеры'!F5:F7,0)-1,0,1,1)</f>
        <v>15</v>
      </c>
      <c r="Q24" s="79">
        <f>IF(H8&gt;=1,P24,0)</f>
        <v>0</v>
      </c>
      <c r="R24" s="79">
        <f>C8-N21</f>
        <v>0</v>
      </c>
      <c r="S24" s="43"/>
      <c r="T24" s="158">
        <f t="shared" si="3"/>
        <v>0</v>
      </c>
      <c r="U24" s="76">
        <f t="shared" si="0"/>
        <v>0</v>
      </c>
      <c r="V24" s="318"/>
      <c r="W24" s="235"/>
      <c r="X24" s="315"/>
      <c r="Y24" s="55">
        <f t="shared" si="4"/>
        <v>0</v>
      </c>
      <c r="Z24" s="245"/>
      <c r="AA24" s="32" t="s">
        <v>164</v>
      </c>
      <c r="AB24" s="231" t="s">
        <v>138</v>
      </c>
      <c r="AC24" s="250" t="s">
        <v>139</v>
      </c>
      <c r="AD24" s="264"/>
      <c r="AE24" s="264"/>
      <c r="AF24" s="264"/>
      <c r="AG24" s="264"/>
      <c r="AH24" s="320"/>
      <c r="AI24" s="230"/>
      <c r="AJ24" s="230"/>
      <c r="AK24" s="230"/>
      <c r="AL24" s="230"/>
      <c r="AM24" s="230"/>
      <c r="AN24" s="51"/>
      <c r="AO24" s="44"/>
      <c r="AP24" s="285"/>
      <c r="AQ24" s="35"/>
      <c r="AR24" s="35"/>
      <c r="AS24" s="35"/>
      <c r="AT24" s="35"/>
      <c r="AU24" s="287"/>
      <c r="AV24" s="41"/>
      <c r="AW24" s="42"/>
      <c r="AX24" s="281"/>
      <c r="AY24" s="53"/>
    </row>
    <row r="25" spans="1:51" ht="22.5" customHeight="1" thickBot="1">
      <c r="A25" s="256" t="s">
        <v>61</v>
      </c>
      <c r="B25" s="257"/>
      <c r="C25" s="268" t="str">
        <f>I8</f>
        <v>ДСП 8 мм</v>
      </c>
      <c r="D25" s="269"/>
      <c r="E25" s="256">
        <f>IF(H8&gt;=2,E8,0)</f>
        <v>0</v>
      </c>
      <c r="F25" s="258"/>
      <c r="G25" s="267">
        <f>IF(H8&gt;=2,L25,0)</f>
        <v>0</v>
      </c>
      <c r="H25" s="267"/>
      <c r="I25" s="267">
        <f>IF(H8&gt;=2,M25,0)</f>
        <v>0</v>
      </c>
      <c r="J25" s="267"/>
      <c r="K25" s="31"/>
      <c r="L25" s="79">
        <f t="shared" si="1"/>
        <v>15</v>
      </c>
      <c r="M25" s="79">
        <f t="shared" si="2"/>
        <v>15</v>
      </c>
      <c r="N25" s="24">
        <f>R23+P25</f>
        <v>15</v>
      </c>
      <c r="O25" s="79">
        <f>D8-I11-I12+P25</f>
        <v>15</v>
      </c>
      <c r="P25" s="79">
        <f ca="1">OFFSET('ЦЕНЫ+размеры'!G5:G7,MATCH('№ 1'!C25,'ЦЕНЫ+размеры'!F5:F7,0)-1,0,1,1)</f>
        <v>15</v>
      </c>
      <c r="Q25" s="79">
        <f>IF(H8&gt;=2,P25,0)</f>
        <v>0</v>
      </c>
      <c r="R25" s="79">
        <f>SUM(Q23:Q28)</f>
        <v>15</v>
      </c>
      <c r="S25" s="52"/>
      <c r="T25" s="158">
        <f t="shared" si="3"/>
        <v>0</v>
      </c>
      <c r="U25" s="76">
        <f t="shared" si="0"/>
        <v>0</v>
      </c>
      <c r="V25" s="318"/>
      <c r="W25" s="235"/>
      <c r="X25" s="315"/>
      <c r="Y25" s="55">
        <f t="shared" si="4"/>
        <v>0</v>
      </c>
      <c r="Z25" s="245"/>
      <c r="AA25" s="32">
        <f>E8*(ROUNDUP(D8*2*1.5*0.001,1))</f>
        <v>0</v>
      </c>
      <c r="AB25" s="231"/>
      <c r="AC25" s="251"/>
      <c r="AD25" s="264"/>
      <c r="AE25" s="264"/>
      <c r="AF25" s="264"/>
      <c r="AG25" s="264"/>
      <c r="AH25" s="320"/>
      <c r="AI25" s="230"/>
      <c r="AJ25" s="230"/>
      <c r="AK25" s="230"/>
      <c r="AL25" s="230"/>
      <c r="AM25" s="230"/>
      <c r="AN25" s="51"/>
      <c r="AO25" s="44"/>
      <c r="AP25" s="285"/>
      <c r="AQ25" s="35"/>
      <c r="AR25" s="35"/>
      <c r="AS25" s="35"/>
      <c r="AT25" s="35"/>
      <c r="AU25" s="287"/>
      <c r="AV25" s="36"/>
      <c r="AW25" s="37"/>
      <c r="AX25" s="281"/>
      <c r="AY25" s="53"/>
    </row>
    <row r="26" spans="1:51" ht="22.5" customHeight="1" thickBot="1">
      <c r="A26" s="256" t="s">
        <v>64</v>
      </c>
      <c r="B26" s="257"/>
      <c r="C26" s="268" t="str">
        <f>I8</f>
        <v>ДСП 8 мм</v>
      </c>
      <c r="D26" s="269"/>
      <c r="E26" s="256">
        <f>IF(H8&gt;=3,E8,0)</f>
        <v>0</v>
      </c>
      <c r="F26" s="258"/>
      <c r="G26" s="267">
        <f>IF(H8&gt;=3,L26,0)</f>
        <v>0</v>
      </c>
      <c r="H26" s="267"/>
      <c r="I26" s="267">
        <f>IF(H8&gt;=3,M26,0)</f>
        <v>0</v>
      </c>
      <c r="J26" s="267"/>
      <c r="K26" s="31"/>
      <c r="L26" s="79">
        <f t="shared" si="1"/>
        <v>15</v>
      </c>
      <c r="M26" s="79">
        <f t="shared" si="2"/>
        <v>15</v>
      </c>
      <c r="N26" s="24">
        <f>R23+P26</f>
        <v>15</v>
      </c>
      <c r="O26" s="79">
        <f>D8-I11-I12+P26</f>
        <v>15</v>
      </c>
      <c r="P26" s="79">
        <f ca="1">OFFSET('ЦЕНЫ+размеры'!G5:G7,MATCH('№ 1'!C26,'ЦЕНЫ+размеры'!F5:F7,0)-1,0,1,1)</f>
        <v>15</v>
      </c>
      <c r="Q26" s="79">
        <f>IF(H8&gt;=3,P26,0)</f>
        <v>0</v>
      </c>
      <c r="R26" s="79">
        <f>SUM(R24:R25)</f>
        <v>15</v>
      </c>
      <c r="S26" s="52"/>
      <c r="T26" s="158">
        <f t="shared" si="3"/>
        <v>0</v>
      </c>
      <c r="U26" s="76">
        <f t="shared" si="0"/>
        <v>0</v>
      </c>
      <c r="V26" s="318"/>
      <c r="W26" s="235"/>
      <c r="X26" s="315"/>
      <c r="Y26" s="55">
        <f t="shared" si="4"/>
        <v>0</v>
      </c>
      <c r="Z26" s="245"/>
      <c r="AA26" s="32" t="s">
        <v>16</v>
      </c>
      <c r="AB26" s="231"/>
      <c r="AC26" s="251"/>
      <c r="AD26" s="264"/>
      <c r="AE26" s="264"/>
      <c r="AF26" s="264"/>
      <c r="AG26" s="264"/>
      <c r="AH26" s="320"/>
      <c r="AI26" s="230"/>
      <c r="AJ26" s="230"/>
      <c r="AK26" s="230"/>
      <c r="AL26" s="230"/>
      <c r="AM26" s="230"/>
      <c r="AN26" s="51"/>
      <c r="AO26" s="44"/>
      <c r="AP26" s="285"/>
      <c r="AQ26" s="35"/>
      <c r="AR26" s="35"/>
      <c r="AS26" s="35"/>
      <c r="AT26" s="35"/>
      <c r="AU26" s="287"/>
      <c r="AV26" s="36"/>
      <c r="AW26" s="37"/>
      <c r="AX26" s="281"/>
      <c r="AY26" s="53"/>
    </row>
    <row r="27" spans="1:51" ht="22.5" customHeight="1" thickBot="1">
      <c r="A27" s="256" t="s">
        <v>63</v>
      </c>
      <c r="B27" s="257"/>
      <c r="C27" s="268" t="str">
        <f>I8</f>
        <v>ДСП 8 мм</v>
      </c>
      <c r="D27" s="269"/>
      <c r="E27" s="256">
        <f>IF(H8&gt;=4,E8,0)</f>
        <v>0</v>
      </c>
      <c r="F27" s="258"/>
      <c r="G27" s="267">
        <f>IF(H8&gt;=4,L27,0)</f>
        <v>0</v>
      </c>
      <c r="H27" s="267"/>
      <c r="I27" s="267">
        <f>IF(H8&gt;=4,M27,0)</f>
        <v>0</v>
      </c>
      <c r="J27" s="267"/>
      <c r="K27" s="31"/>
      <c r="L27" s="79">
        <f t="shared" si="1"/>
        <v>15</v>
      </c>
      <c r="M27" s="79">
        <f t="shared" si="2"/>
        <v>15</v>
      </c>
      <c r="N27" s="24">
        <f>R23+P27</f>
        <v>15</v>
      </c>
      <c r="O27" s="79">
        <f>D8-I11-I12+P27</f>
        <v>15</v>
      </c>
      <c r="P27" s="79">
        <f ca="1">OFFSET('ЦЕНЫ+размеры'!G5:G7,MATCH('№ 1'!C27,'ЦЕНЫ+размеры'!F5:F7,0)-1,0,1,1)</f>
        <v>15</v>
      </c>
      <c r="Q27" s="79">
        <f>IF(H8&gt;=4,P27,0)</f>
        <v>0</v>
      </c>
      <c r="S27" s="43"/>
      <c r="T27" s="158">
        <f t="shared" si="3"/>
        <v>0</v>
      </c>
      <c r="U27" s="76">
        <f t="shared" si="0"/>
        <v>0</v>
      </c>
      <c r="V27" s="318"/>
      <c r="W27" s="235"/>
      <c r="X27" s="315"/>
      <c r="Y27" s="55">
        <f t="shared" si="4"/>
        <v>0</v>
      </c>
      <c r="Z27" s="245"/>
      <c r="AA27" s="32">
        <f>Z11</f>
        <v>0</v>
      </c>
      <c r="AB27" s="250">
        <f>X23*AC27</f>
        <v>0</v>
      </c>
      <c r="AC27" s="250">
        <f ca="1">OFFSET('ЦЕНЫ+размеры'!J5:J7,MATCH(I8,'ЦЕНЫ+размеры'!F5:F7,0)-1,0,1,1)</f>
        <v>84</v>
      </c>
      <c r="AD27" s="264"/>
      <c r="AE27" s="264"/>
      <c r="AF27" s="264"/>
      <c r="AG27" s="264"/>
      <c r="AH27" s="320"/>
      <c r="AI27" s="230"/>
      <c r="AJ27" s="230"/>
      <c r="AK27" s="230"/>
      <c r="AL27" s="230"/>
      <c r="AM27" s="230"/>
      <c r="AN27" s="51"/>
      <c r="AO27" s="44"/>
      <c r="AP27" s="285"/>
      <c r="AQ27" s="288"/>
      <c r="AR27" s="288"/>
      <c r="AS27" s="288"/>
      <c r="AT27" s="289"/>
      <c r="AU27" s="287"/>
      <c r="AV27" s="33"/>
      <c r="AW27" s="259">
        <v>100</v>
      </c>
      <c r="AX27" s="280"/>
      <c r="AY27" s="53"/>
    </row>
    <row r="28" spans="1:51" ht="22.5" customHeight="1" thickBot="1">
      <c r="A28" s="256" t="s">
        <v>62</v>
      </c>
      <c r="B28" s="257"/>
      <c r="C28" s="268" t="str">
        <f>I8</f>
        <v>ДСП 8 мм</v>
      </c>
      <c r="D28" s="269"/>
      <c r="E28" s="256">
        <f>IF(H8=5,E8,0)</f>
        <v>0</v>
      </c>
      <c r="F28" s="258"/>
      <c r="G28" s="267">
        <f>IF(H8=5,L28,0)</f>
        <v>0</v>
      </c>
      <c r="H28" s="267"/>
      <c r="I28" s="267">
        <f>IF(H8=5,M28,0)</f>
        <v>0</v>
      </c>
      <c r="J28" s="267"/>
      <c r="K28" s="31"/>
      <c r="L28" s="79">
        <f t="shared" si="1"/>
        <v>15</v>
      </c>
      <c r="M28" s="79">
        <f t="shared" si="2"/>
        <v>15</v>
      </c>
      <c r="N28" s="24">
        <f>R23+P28</f>
        <v>15</v>
      </c>
      <c r="O28" s="79">
        <f>D8-I11-I12+P28</f>
        <v>15</v>
      </c>
      <c r="P28" s="79">
        <f ca="1">OFFSET('ЦЕНЫ+размеры'!G5:G7,MATCH('№ 1'!C28,'ЦЕНЫ+размеры'!F5:F7,0)-1,0,1,1)</f>
        <v>15</v>
      </c>
      <c r="Q28" s="79">
        <f>IF(H8=5,P28,0)</f>
        <v>0</v>
      </c>
      <c r="S28" s="43"/>
      <c r="T28" s="158">
        <f t="shared" si="3"/>
        <v>0</v>
      </c>
      <c r="U28" s="76">
        <f t="shared" si="0"/>
        <v>0</v>
      </c>
      <c r="V28" s="319"/>
      <c r="W28" s="237"/>
      <c r="X28" s="315"/>
      <c r="Y28" s="55">
        <f t="shared" si="4"/>
        <v>0</v>
      </c>
      <c r="Z28" s="246"/>
      <c r="AA28" s="32"/>
      <c r="AB28" s="252"/>
      <c r="AC28" s="252"/>
      <c r="AD28" s="264"/>
      <c r="AE28" s="264"/>
      <c r="AF28" s="264"/>
      <c r="AG28" s="264"/>
      <c r="AH28" s="320"/>
      <c r="AI28" s="230"/>
      <c r="AJ28" s="230"/>
      <c r="AK28" s="230"/>
      <c r="AL28" s="230"/>
      <c r="AM28" s="230"/>
      <c r="AN28" s="51"/>
      <c r="AO28" s="44"/>
      <c r="AP28" s="286"/>
      <c r="AQ28" s="290"/>
      <c r="AR28" s="290"/>
      <c r="AS28" s="290"/>
      <c r="AT28" s="291"/>
      <c r="AU28" s="287"/>
      <c r="AV28" s="34"/>
      <c r="AW28" s="260"/>
      <c r="AX28" s="282"/>
      <c r="AY28" s="53"/>
    </row>
    <row r="29" spans="1:51" ht="22.5" customHeight="1">
      <c r="A29" s="57"/>
      <c r="B29" s="57"/>
      <c r="C29" s="57"/>
      <c r="D29" s="57"/>
      <c r="E29" s="57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227"/>
      <c r="AI29" s="229"/>
      <c r="AO29" s="44"/>
      <c r="AP29" s="277"/>
      <c r="AQ29" s="292"/>
      <c r="AR29" s="292"/>
      <c r="AS29" s="292"/>
      <c r="AT29" s="293"/>
      <c r="AU29" s="277"/>
      <c r="AY29" s="53"/>
    </row>
    <row r="30" spans="1:51" ht="22.5" customHeight="1">
      <c r="A30" s="57"/>
      <c r="B30" s="57"/>
      <c r="C30" s="57"/>
      <c r="D30" s="57"/>
      <c r="E30" s="57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228"/>
      <c r="AI30" s="229"/>
      <c r="AO30" s="44"/>
      <c r="AP30" s="278"/>
      <c r="AQ30" s="272"/>
      <c r="AR30" s="272"/>
      <c r="AS30" s="272"/>
      <c r="AT30" s="273"/>
      <c r="AU30" s="278"/>
      <c r="AY30" s="53"/>
    </row>
    <row r="31" spans="1:51" ht="22.5" customHeight="1">
      <c r="A31" s="57"/>
      <c r="B31" s="57"/>
      <c r="C31" s="57"/>
      <c r="D31" s="57"/>
      <c r="E31" s="57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228"/>
      <c r="AI31" s="229"/>
      <c r="AO31" s="44"/>
      <c r="AP31" s="259">
        <f>IF(D11,D11,100)</f>
        <v>100</v>
      </c>
      <c r="AQ31" s="275"/>
      <c r="AR31" s="275"/>
      <c r="AS31" s="275"/>
      <c r="AT31" s="276"/>
      <c r="AU31" s="259">
        <f>IF(D12,D12,100)</f>
        <v>100</v>
      </c>
      <c r="AY31" s="53"/>
    </row>
    <row r="32" spans="1:51" ht="22.5" customHeight="1">
      <c r="A32" s="57"/>
      <c r="B32" s="57"/>
      <c r="C32" s="57"/>
      <c r="D32" s="57"/>
      <c r="E32" s="57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228"/>
      <c r="AI32" s="229"/>
      <c r="AO32" s="44"/>
      <c r="AP32" s="283"/>
      <c r="AQ32" s="58"/>
      <c r="AR32" s="58"/>
      <c r="AS32" s="58"/>
      <c r="AT32" s="58"/>
      <c r="AU32" s="283"/>
      <c r="AY32" s="53"/>
    </row>
    <row r="33" spans="1:51" ht="22.5" customHeight="1">
      <c r="A33" s="57"/>
      <c r="B33" s="57"/>
      <c r="C33" s="57"/>
      <c r="D33" s="57"/>
      <c r="E33" s="57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228"/>
      <c r="AE33" s="52"/>
      <c r="AF33" s="52"/>
      <c r="AG33" s="52"/>
      <c r="AH33" s="52"/>
      <c r="AI33" s="229"/>
      <c r="AJ33" s="52"/>
      <c r="AK33" s="52"/>
      <c r="AL33" s="52"/>
      <c r="AM33" s="52"/>
      <c r="AN33" s="52"/>
      <c r="AO33" s="44"/>
      <c r="AP33" s="59"/>
      <c r="AQ33" s="58"/>
      <c r="AR33" s="58"/>
      <c r="AS33" s="58"/>
      <c r="AT33" s="58"/>
      <c r="AU33" s="60"/>
      <c r="AY33" s="53"/>
    </row>
    <row r="34" spans="1:51" ht="22.5" customHeight="1">
      <c r="A34" s="57"/>
      <c r="B34" s="57"/>
      <c r="C34" s="57"/>
      <c r="D34" s="57"/>
      <c r="E34" s="57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40"/>
      <c r="AP34" s="271">
        <f>D8</f>
        <v>0</v>
      </c>
      <c r="AQ34" s="272"/>
      <c r="AR34" s="272"/>
      <c r="AS34" s="272"/>
      <c r="AT34" s="272"/>
      <c r="AU34" s="273"/>
      <c r="AY34" s="53"/>
    </row>
    <row r="35" spans="1:51" ht="22.5" customHeight="1">
      <c r="A35" s="61"/>
      <c r="B35" s="61"/>
      <c r="C35" s="61"/>
      <c r="D35" s="61"/>
      <c r="E35" s="61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0"/>
      <c r="AP35" s="274"/>
      <c r="AQ35" s="275"/>
      <c r="AR35" s="275"/>
      <c r="AS35" s="275"/>
      <c r="AT35" s="275"/>
      <c r="AU35" s="276"/>
      <c r="AY35" s="53"/>
    </row>
    <row r="36" spans="1:51" ht="22.5" customHeight="1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0"/>
      <c r="AY36" s="53"/>
    </row>
    <row r="37" spans="1:51" ht="22.5" customHeight="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40"/>
      <c r="AY37" s="53"/>
    </row>
    <row r="38" spans="1:51" ht="22.5" customHeight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Y38" s="53"/>
    </row>
    <row r="39" spans="1:51" ht="22.5" customHeight="1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Y39" s="53"/>
    </row>
    <row r="40" spans="1:51" ht="22.5" customHeight="1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Y40" s="53"/>
    </row>
    <row r="41" spans="1:51" ht="22.5" customHeight="1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Y41" s="53"/>
    </row>
    <row r="42" spans="1:51" ht="22.5" customHeight="1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Y42" s="53"/>
    </row>
    <row r="43" spans="1:40" ht="22.5" customHeight="1">
      <c r="A43" s="61"/>
      <c r="B43" s="61"/>
      <c r="C43" s="61"/>
      <c r="D43" s="62"/>
      <c r="E43" s="62"/>
      <c r="F43" s="62"/>
      <c r="G43" s="62"/>
      <c r="H43" s="62"/>
      <c r="I43" s="61"/>
      <c r="J43" s="61"/>
      <c r="K43" s="61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</row>
    <row r="44" spans="1:40" ht="22.5" customHeight="1">
      <c r="A44" s="61"/>
      <c r="B44" s="61"/>
      <c r="C44" s="61"/>
      <c r="D44" s="62"/>
      <c r="E44" s="62"/>
      <c r="F44" s="62"/>
      <c r="G44" s="62"/>
      <c r="H44" s="62"/>
      <c r="I44" s="61"/>
      <c r="J44" s="61"/>
      <c r="K44" s="61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</row>
    <row r="45" spans="1:40" ht="22.5" customHeight="1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</row>
    <row r="46" spans="1:40" ht="22.5" customHeight="1">
      <c r="A46" s="61"/>
      <c r="B46" s="61"/>
      <c r="C46" s="61"/>
      <c r="D46" s="61"/>
      <c r="E46" s="62"/>
      <c r="F46" s="61"/>
      <c r="G46" s="61"/>
      <c r="H46" s="61"/>
      <c r="I46" s="61"/>
      <c r="J46" s="61"/>
      <c r="K46" s="61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</row>
    <row r="47" spans="1:11" ht="22.5" customHeight="1">
      <c r="A47" s="61"/>
      <c r="B47" s="61"/>
      <c r="C47" s="61"/>
      <c r="D47" s="61"/>
      <c r="E47" s="62"/>
      <c r="F47" s="61"/>
      <c r="G47" s="61"/>
      <c r="H47" s="61"/>
      <c r="I47" s="61"/>
      <c r="J47" s="61"/>
      <c r="K47" s="61"/>
    </row>
    <row r="48" spans="1:11" ht="22.5" customHeight="1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</row>
    <row r="49" spans="1:11" ht="22.5" customHeight="1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</row>
    <row r="50" spans="1:11" ht="14.25" customHeight="1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</row>
    <row r="51" spans="1:11" ht="17.25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</row>
    <row r="52" spans="1:11" ht="17.25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</row>
    <row r="53" spans="1:11" ht="17.25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</row>
    <row r="54" spans="1:11" ht="17.25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</row>
    <row r="55" spans="1:11" ht="17.25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</row>
    <row r="56" spans="1:11" ht="14.25" customHeight="1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</row>
    <row r="57" spans="1:11" ht="14.25" customHeight="1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</row>
    <row r="58" spans="1:11" ht="17.25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</row>
    <row r="59" spans="1:11" ht="17.25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</row>
    <row r="60" spans="1:11" ht="17.25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</row>
    <row r="61" spans="1:11" ht="17.25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</row>
    <row r="62" spans="1:11" ht="17.25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</row>
    <row r="63" spans="1:11" ht="15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</row>
    <row r="64" spans="1:11" ht="15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</row>
    <row r="65" spans="1:11" ht="15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</row>
    <row r="66" spans="1:11" ht="15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</row>
    <row r="67" spans="1:11" ht="15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</row>
    <row r="68" spans="1:11" ht="15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</row>
    <row r="69" spans="1:11" ht="15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</row>
    <row r="70" spans="1:11" ht="15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63"/>
    </row>
    <row r="71" spans="1:11" ht="15">
      <c r="A71" s="63"/>
      <c r="B71" s="63"/>
      <c r="C71" s="63"/>
      <c r="D71" s="63"/>
      <c r="E71" s="63"/>
      <c r="F71" s="63"/>
      <c r="G71" s="63"/>
      <c r="H71" s="63"/>
      <c r="I71" s="63"/>
      <c r="J71" s="63"/>
      <c r="K71" s="63"/>
    </row>
    <row r="72" spans="1:11" ht="15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</row>
    <row r="73" spans="1:11" ht="15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63"/>
    </row>
    <row r="74" spans="1:11" ht="15">
      <c r="A74" s="63"/>
      <c r="B74" s="63"/>
      <c r="C74" s="63"/>
      <c r="D74" s="63"/>
      <c r="E74" s="63"/>
      <c r="F74" s="63"/>
      <c r="G74" s="63"/>
      <c r="H74" s="63"/>
      <c r="I74" s="63"/>
      <c r="J74" s="63"/>
      <c r="K74" s="63"/>
    </row>
    <row r="75" spans="1:11" ht="15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</row>
    <row r="76" spans="1:11" ht="15">
      <c r="A76" s="63"/>
      <c r="B76" s="63"/>
      <c r="C76" s="63"/>
      <c r="D76" s="63"/>
      <c r="E76" s="63"/>
      <c r="F76" s="63"/>
      <c r="G76" s="63"/>
      <c r="H76" s="63"/>
      <c r="I76" s="63"/>
      <c r="J76" s="63"/>
      <c r="K76" s="63"/>
    </row>
    <row r="77" spans="1:11" ht="15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</row>
    <row r="78" spans="1:11" ht="15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</row>
    <row r="79" spans="1:11" ht="15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</row>
    <row r="80" spans="1:11" ht="15">
      <c r="A80" s="63"/>
      <c r="B80" s="63"/>
      <c r="C80" s="63"/>
      <c r="D80" s="63"/>
      <c r="E80" s="63"/>
      <c r="F80" s="63"/>
      <c r="G80" s="63"/>
      <c r="H80" s="63"/>
      <c r="I80" s="63"/>
      <c r="J80" s="63"/>
      <c r="K80" s="63"/>
    </row>
    <row r="81" spans="1:11" ht="15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</row>
    <row r="82" spans="1:11" ht="15">
      <c r="A82" s="63"/>
      <c r="B82" s="63"/>
      <c r="C82" s="63"/>
      <c r="D82" s="63"/>
      <c r="E82" s="63"/>
      <c r="F82" s="63"/>
      <c r="G82" s="63"/>
      <c r="H82" s="63"/>
      <c r="I82" s="63"/>
      <c r="J82" s="63"/>
      <c r="K82" s="63"/>
    </row>
    <row r="83" spans="1:11" ht="15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</row>
    <row r="84" spans="1:11" ht="15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3"/>
    </row>
    <row r="85" spans="1:11" ht="15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3"/>
    </row>
    <row r="86" spans="1:11" ht="15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</row>
    <row r="87" spans="1:11" ht="15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3"/>
    </row>
    <row r="88" spans="1:11" ht="15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3"/>
    </row>
    <row r="89" spans="1:11" ht="15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3"/>
    </row>
    <row r="90" spans="1:11" ht="15">
      <c r="A90" s="63"/>
      <c r="B90" s="63"/>
      <c r="C90" s="63"/>
      <c r="D90" s="63"/>
      <c r="E90" s="63"/>
      <c r="F90" s="63"/>
      <c r="G90" s="63"/>
      <c r="H90" s="63"/>
      <c r="I90" s="63"/>
      <c r="J90" s="63"/>
      <c r="K90" s="63"/>
    </row>
    <row r="91" spans="1:11" ht="15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3"/>
    </row>
    <row r="92" spans="1:11" ht="15">
      <c r="A92" s="63"/>
      <c r="B92" s="63"/>
      <c r="C92" s="63"/>
      <c r="D92" s="63"/>
      <c r="E92" s="63"/>
      <c r="F92" s="63"/>
      <c r="G92" s="63"/>
      <c r="H92" s="63"/>
      <c r="I92" s="63"/>
      <c r="J92" s="63"/>
      <c r="K92" s="63"/>
    </row>
    <row r="93" spans="1:11" ht="15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3"/>
    </row>
    <row r="94" spans="1:11" ht="15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3"/>
    </row>
    <row r="95" spans="1:11" ht="15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63"/>
    </row>
    <row r="96" spans="1:11" ht="15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63"/>
    </row>
    <row r="97" spans="1:11" ht="15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3"/>
    </row>
    <row r="98" spans="1:11" ht="15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3"/>
    </row>
    <row r="99" spans="1:11" ht="15">
      <c r="A99" s="63"/>
      <c r="B99" s="63"/>
      <c r="C99" s="63"/>
      <c r="D99" s="63"/>
      <c r="E99" s="63"/>
      <c r="F99" s="63"/>
      <c r="G99" s="63"/>
      <c r="H99" s="63"/>
      <c r="I99" s="63"/>
      <c r="J99" s="63"/>
      <c r="K99" s="63"/>
    </row>
    <row r="100" spans="1:11" ht="15">
      <c r="A100" s="63"/>
      <c r="B100" s="63"/>
      <c r="C100" s="63"/>
      <c r="D100" s="63"/>
      <c r="E100" s="63"/>
      <c r="F100" s="63"/>
      <c r="G100" s="63"/>
      <c r="H100" s="63"/>
      <c r="I100" s="63"/>
      <c r="J100" s="63"/>
      <c r="K100" s="63"/>
    </row>
    <row r="101" spans="1:11" ht="15">
      <c r="A101" s="63"/>
      <c r="B101" s="63"/>
      <c r="C101" s="63"/>
      <c r="D101" s="63"/>
      <c r="E101" s="63"/>
      <c r="F101" s="63"/>
      <c r="G101" s="63"/>
      <c r="H101" s="63"/>
      <c r="I101" s="63"/>
      <c r="J101" s="63"/>
      <c r="K101" s="63"/>
    </row>
    <row r="102" spans="1:11" ht="15">
      <c r="A102" s="63"/>
      <c r="B102" s="63"/>
      <c r="C102" s="63"/>
      <c r="D102" s="63"/>
      <c r="E102" s="63"/>
      <c r="F102" s="63"/>
      <c r="G102" s="63"/>
      <c r="H102" s="63"/>
      <c r="I102" s="63"/>
      <c r="J102" s="63"/>
      <c r="K102" s="63"/>
    </row>
    <row r="103" spans="1:11" ht="15">
      <c r="A103" s="63"/>
      <c r="B103" s="63"/>
      <c r="C103" s="63"/>
      <c r="D103" s="63"/>
      <c r="E103" s="63"/>
      <c r="F103" s="63"/>
      <c r="G103" s="63"/>
      <c r="H103" s="63"/>
      <c r="I103" s="63"/>
      <c r="J103" s="63"/>
      <c r="K103" s="63"/>
    </row>
    <row r="104" spans="1:11" ht="15">
      <c r="A104" s="63"/>
      <c r="B104" s="63"/>
      <c r="C104" s="63"/>
      <c r="D104" s="63"/>
      <c r="E104" s="63"/>
      <c r="F104" s="63"/>
      <c r="G104" s="63"/>
      <c r="H104" s="63"/>
      <c r="I104" s="63"/>
      <c r="J104" s="63"/>
      <c r="K104" s="63"/>
    </row>
    <row r="105" spans="1:11" ht="15">
      <c r="A105" s="63"/>
      <c r="B105" s="63"/>
      <c r="C105" s="63"/>
      <c r="D105" s="63"/>
      <c r="E105" s="63"/>
      <c r="F105" s="63"/>
      <c r="G105" s="63"/>
      <c r="H105" s="63"/>
      <c r="I105" s="63"/>
      <c r="J105" s="63"/>
      <c r="K105" s="63"/>
    </row>
    <row r="106" spans="1:11" ht="15">
      <c r="A106" s="63"/>
      <c r="B106" s="63"/>
      <c r="C106" s="63"/>
      <c r="D106" s="63"/>
      <c r="E106" s="63"/>
      <c r="F106" s="63"/>
      <c r="G106" s="63"/>
      <c r="H106" s="63"/>
      <c r="I106" s="63"/>
      <c r="J106" s="63"/>
      <c r="K106" s="63"/>
    </row>
    <row r="107" spans="1:11" ht="15">
      <c r="A107" s="63"/>
      <c r="B107" s="63"/>
      <c r="C107" s="63"/>
      <c r="D107" s="63"/>
      <c r="E107" s="63"/>
      <c r="F107" s="63"/>
      <c r="G107" s="63"/>
      <c r="H107" s="63"/>
      <c r="I107" s="63"/>
      <c r="J107" s="63"/>
      <c r="K107" s="63"/>
    </row>
    <row r="108" spans="1:11" ht="15">
      <c r="A108" s="63"/>
      <c r="B108" s="63"/>
      <c r="C108" s="63"/>
      <c r="D108" s="63"/>
      <c r="E108" s="63"/>
      <c r="F108" s="63"/>
      <c r="G108" s="63"/>
      <c r="H108" s="63"/>
      <c r="I108" s="63"/>
      <c r="J108" s="63"/>
      <c r="K108" s="63"/>
    </row>
    <row r="109" spans="1:11" ht="15">
      <c r="A109" s="63"/>
      <c r="B109" s="63"/>
      <c r="C109" s="63"/>
      <c r="D109" s="63"/>
      <c r="E109" s="63"/>
      <c r="F109" s="63"/>
      <c r="G109" s="63"/>
      <c r="H109" s="63"/>
      <c r="I109" s="63"/>
      <c r="J109" s="63"/>
      <c r="K109" s="63"/>
    </row>
    <row r="110" spans="1:11" ht="15">
      <c r="A110" s="63"/>
      <c r="B110" s="63"/>
      <c r="C110" s="63"/>
      <c r="D110" s="63"/>
      <c r="E110" s="63"/>
      <c r="F110" s="63"/>
      <c r="G110" s="63"/>
      <c r="H110" s="63"/>
      <c r="I110" s="63"/>
      <c r="J110" s="63"/>
      <c r="K110" s="63"/>
    </row>
    <row r="111" spans="1:11" ht="15">
      <c r="A111" s="63"/>
      <c r="B111" s="63"/>
      <c r="C111" s="63"/>
      <c r="D111" s="63"/>
      <c r="E111" s="63"/>
      <c r="F111" s="63"/>
      <c r="G111" s="63"/>
      <c r="H111" s="63"/>
      <c r="I111" s="63"/>
      <c r="J111" s="63"/>
      <c r="K111" s="63"/>
    </row>
    <row r="112" spans="1:11" ht="15">
      <c r="A112" s="63"/>
      <c r="B112" s="63"/>
      <c r="C112" s="63"/>
      <c r="D112" s="63"/>
      <c r="E112" s="63"/>
      <c r="F112" s="63"/>
      <c r="G112" s="63"/>
      <c r="H112" s="63"/>
      <c r="I112" s="63"/>
      <c r="J112" s="63"/>
      <c r="K112" s="63"/>
    </row>
    <row r="113" spans="1:11" ht="15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63"/>
    </row>
    <row r="114" spans="1:11" ht="15">
      <c r="A114" s="63"/>
      <c r="B114" s="63"/>
      <c r="C114" s="63"/>
      <c r="D114" s="63"/>
      <c r="E114" s="63"/>
      <c r="F114" s="63"/>
      <c r="G114" s="63"/>
      <c r="H114" s="63"/>
      <c r="I114" s="63"/>
      <c r="J114" s="63"/>
      <c r="K114" s="63"/>
    </row>
    <row r="115" spans="1:11" ht="15">
      <c r="A115" s="63"/>
      <c r="B115" s="63"/>
      <c r="C115" s="63"/>
      <c r="D115" s="63"/>
      <c r="E115" s="63"/>
      <c r="F115" s="63"/>
      <c r="G115" s="63"/>
      <c r="H115" s="63"/>
      <c r="I115" s="63"/>
      <c r="J115" s="63"/>
      <c r="K115" s="63"/>
    </row>
    <row r="116" spans="1:11" ht="15">
      <c r="A116" s="63"/>
      <c r="B116" s="63"/>
      <c r="C116" s="63"/>
      <c r="D116" s="63"/>
      <c r="E116" s="63"/>
      <c r="F116" s="63"/>
      <c r="G116" s="63"/>
      <c r="H116" s="63"/>
      <c r="I116" s="63"/>
      <c r="J116" s="63"/>
      <c r="K116" s="63"/>
    </row>
    <row r="117" spans="1:11" ht="15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63"/>
    </row>
    <row r="118" spans="1:11" ht="15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63"/>
    </row>
    <row r="119" spans="1:11" ht="15">
      <c r="A119" s="63"/>
      <c r="B119" s="63"/>
      <c r="C119" s="63"/>
      <c r="D119" s="63"/>
      <c r="E119" s="63"/>
      <c r="F119" s="63"/>
      <c r="G119" s="63"/>
      <c r="H119" s="63"/>
      <c r="I119" s="63"/>
      <c r="J119" s="63"/>
      <c r="K119" s="63"/>
    </row>
    <row r="120" spans="1:11" ht="15">
      <c r="A120" s="63"/>
      <c r="B120" s="63"/>
      <c r="C120" s="63"/>
      <c r="D120" s="63"/>
      <c r="E120" s="63"/>
      <c r="F120" s="63"/>
      <c r="G120" s="63"/>
      <c r="H120" s="63"/>
      <c r="I120" s="63"/>
      <c r="J120" s="63"/>
      <c r="K120" s="63"/>
    </row>
    <row r="121" spans="1:11" ht="15">
      <c r="A121" s="63"/>
      <c r="B121" s="63"/>
      <c r="C121" s="63"/>
      <c r="D121" s="63"/>
      <c r="E121" s="63"/>
      <c r="F121" s="63"/>
      <c r="G121" s="63"/>
      <c r="H121" s="63"/>
      <c r="I121" s="63"/>
      <c r="J121" s="63"/>
      <c r="K121" s="63"/>
    </row>
    <row r="122" spans="1:11" ht="15">
      <c r="A122" s="63"/>
      <c r="B122" s="63"/>
      <c r="C122" s="63"/>
      <c r="D122" s="63"/>
      <c r="E122" s="63"/>
      <c r="F122" s="63"/>
      <c r="G122" s="63"/>
      <c r="H122" s="63"/>
      <c r="I122" s="63"/>
      <c r="J122" s="63"/>
      <c r="K122" s="63"/>
    </row>
    <row r="123" spans="1:11" ht="15">
      <c r="A123" s="63"/>
      <c r="B123" s="63"/>
      <c r="C123" s="63"/>
      <c r="D123" s="63"/>
      <c r="E123" s="63"/>
      <c r="F123" s="63"/>
      <c r="G123" s="63"/>
      <c r="H123" s="63"/>
      <c r="I123" s="63"/>
      <c r="J123" s="63"/>
      <c r="K123" s="63"/>
    </row>
    <row r="124" spans="1:11" ht="15">
      <c r="A124" s="63"/>
      <c r="B124" s="63"/>
      <c r="C124" s="63"/>
      <c r="D124" s="63"/>
      <c r="E124" s="63"/>
      <c r="F124" s="63"/>
      <c r="G124" s="63"/>
      <c r="H124" s="63"/>
      <c r="I124" s="63"/>
      <c r="J124" s="63"/>
      <c r="K124" s="63"/>
    </row>
    <row r="125" spans="1:11" ht="15">
      <c r="A125" s="63"/>
      <c r="B125" s="63"/>
      <c r="C125" s="63"/>
      <c r="D125" s="63"/>
      <c r="E125" s="63"/>
      <c r="F125" s="63"/>
      <c r="G125" s="63"/>
      <c r="H125" s="63"/>
      <c r="I125" s="63"/>
      <c r="J125" s="63"/>
      <c r="K125" s="63"/>
    </row>
    <row r="126" spans="1:11" ht="15">
      <c r="A126" s="63"/>
      <c r="B126" s="63"/>
      <c r="C126" s="63"/>
      <c r="D126" s="63"/>
      <c r="E126" s="63"/>
      <c r="F126" s="63"/>
      <c r="G126" s="63"/>
      <c r="H126" s="63"/>
      <c r="I126" s="63"/>
      <c r="J126" s="63"/>
      <c r="K126" s="63"/>
    </row>
    <row r="127" spans="1:11" ht="15">
      <c r="A127" s="63"/>
      <c r="B127" s="63"/>
      <c r="C127" s="63"/>
      <c r="D127" s="63"/>
      <c r="E127" s="63"/>
      <c r="F127" s="63"/>
      <c r="G127" s="63"/>
      <c r="H127" s="63"/>
      <c r="I127" s="63"/>
      <c r="J127" s="63"/>
      <c r="K127" s="63"/>
    </row>
    <row r="128" spans="1:11" ht="15">
      <c r="A128" s="63"/>
      <c r="B128" s="63"/>
      <c r="C128" s="63"/>
      <c r="D128" s="63"/>
      <c r="E128" s="63"/>
      <c r="F128" s="63"/>
      <c r="G128" s="63"/>
      <c r="H128" s="63"/>
      <c r="I128" s="63"/>
      <c r="J128" s="63"/>
      <c r="K128" s="63"/>
    </row>
    <row r="129" spans="1:11" ht="1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</row>
    <row r="130" spans="1:11" ht="1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</row>
    <row r="131" spans="1:11" ht="1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</row>
    <row r="132" spans="1:11" ht="15">
      <c r="A132" s="63"/>
      <c r="B132" s="63"/>
      <c r="C132" s="63"/>
      <c r="D132" s="63"/>
      <c r="E132" s="63"/>
      <c r="F132" s="63"/>
      <c r="G132" s="63"/>
      <c r="H132" s="63"/>
      <c r="I132" s="63"/>
      <c r="J132" s="63"/>
      <c r="K132" s="63"/>
    </row>
    <row r="133" spans="1:11" ht="1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</row>
    <row r="134" spans="1:11" ht="15">
      <c r="A134" s="63"/>
      <c r="B134" s="63"/>
      <c r="C134" s="63"/>
      <c r="D134" s="63"/>
      <c r="E134" s="63"/>
      <c r="F134" s="63"/>
      <c r="G134" s="63"/>
      <c r="H134" s="63"/>
      <c r="I134" s="63"/>
      <c r="J134" s="63"/>
      <c r="K134" s="63"/>
    </row>
    <row r="135" spans="1:11" ht="15">
      <c r="A135" s="63"/>
      <c r="B135" s="63"/>
      <c r="C135" s="63"/>
      <c r="D135" s="63"/>
      <c r="E135" s="63"/>
      <c r="F135" s="63"/>
      <c r="G135" s="63"/>
      <c r="H135" s="63"/>
      <c r="I135" s="63"/>
      <c r="J135" s="63"/>
      <c r="K135" s="63"/>
    </row>
    <row r="136" spans="1:11" ht="15">
      <c r="A136" s="63"/>
      <c r="B136" s="63"/>
      <c r="C136" s="63"/>
      <c r="D136" s="63"/>
      <c r="E136" s="63"/>
      <c r="F136" s="63"/>
      <c r="G136" s="63"/>
      <c r="H136" s="63"/>
      <c r="I136" s="63"/>
      <c r="J136" s="63"/>
      <c r="K136" s="63"/>
    </row>
    <row r="137" spans="1:11" ht="15">
      <c r="A137" s="63"/>
      <c r="B137" s="63"/>
      <c r="C137" s="63"/>
      <c r="D137" s="63"/>
      <c r="E137" s="63"/>
      <c r="F137" s="63"/>
      <c r="G137" s="63"/>
      <c r="H137" s="63"/>
      <c r="I137" s="63"/>
      <c r="J137" s="63"/>
      <c r="K137" s="63"/>
    </row>
    <row r="138" spans="1:11" ht="15">
      <c r="A138" s="63"/>
      <c r="B138" s="63"/>
      <c r="C138" s="63"/>
      <c r="D138" s="63"/>
      <c r="E138" s="63"/>
      <c r="F138" s="63"/>
      <c r="G138" s="63"/>
      <c r="H138" s="63"/>
      <c r="I138" s="63"/>
      <c r="J138" s="63"/>
      <c r="K138" s="63"/>
    </row>
    <row r="139" spans="1:11" ht="15">
      <c r="A139" s="63"/>
      <c r="B139" s="63"/>
      <c r="C139" s="63"/>
      <c r="D139" s="63"/>
      <c r="E139" s="63"/>
      <c r="F139" s="63"/>
      <c r="G139" s="63"/>
      <c r="H139" s="63"/>
      <c r="I139" s="63"/>
      <c r="J139" s="63"/>
      <c r="K139" s="63"/>
    </row>
    <row r="140" spans="1:11" ht="15">
      <c r="A140" s="63"/>
      <c r="B140" s="63"/>
      <c r="C140" s="63"/>
      <c r="D140" s="63"/>
      <c r="E140" s="63"/>
      <c r="F140" s="63"/>
      <c r="G140" s="63"/>
      <c r="H140" s="63"/>
      <c r="I140" s="63"/>
      <c r="J140" s="63"/>
      <c r="K140" s="63"/>
    </row>
    <row r="141" spans="1:11" ht="15">
      <c r="A141" s="63"/>
      <c r="B141" s="63"/>
      <c r="C141" s="63"/>
      <c r="D141" s="63"/>
      <c r="E141" s="63"/>
      <c r="F141" s="63"/>
      <c r="G141" s="63"/>
      <c r="H141" s="63"/>
      <c r="I141" s="63"/>
      <c r="J141" s="63"/>
      <c r="K141" s="63"/>
    </row>
    <row r="142" spans="1:11" ht="15">
      <c r="A142" s="63"/>
      <c r="B142" s="63"/>
      <c r="C142" s="63"/>
      <c r="D142" s="63"/>
      <c r="E142" s="63"/>
      <c r="F142" s="63"/>
      <c r="G142" s="63"/>
      <c r="H142" s="63"/>
      <c r="I142" s="63"/>
      <c r="J142" s="63"/>
      <c r="K142" s="63"/>
    </row>
    <row r="143" spans="1:11" ht="15">
      <c r="A143" s="63"/>
      <c r="B143" s="63"/>
      <c r="C143" s="63"/>
      <c r="D143" s="63"/>
      <c r="E143" s="63"/>
      <c r="F143" s="63"/>
      <c r="G143" s="63"/>
      <c r="H143" s="63"/>
      <c r="I143" s="63"/>
      <c r="J143" s="63"/>
      <c r="K143" s="63"/>
    </row>
    <row r="144" spans="1:11" ht="15">
      <c r="A144" s="63"/>
      <c r="B144" s="63"/>
      <c r="C144" s="63"/>
      <c r="D144" s="63"/>
      <c r="E144" s="63"/>
      <c r="F144" s="63"/>
      <c r="G144" s="63"/>
      <c r="H144" s="63"/>
      <c r="I144" s="63"/>
      <c r="J144" s="63"/>
      <c r="K144" s="63"/>
    </row>
    <row r="145" spans="1:11" ht="15">
      <c r="A145" s="63"/>
      <c r="B145" s="63"/>
      <c r="C145" s="63"/>
      <c r="D145" s="63"/>
      <c r="E145" s="63"/>
      <c r="F145" s="63"/>
      <c r="G145" s="63"/>
      <c r="H145" s="63"/>
      <c r="I145" s="63"/>
      <c r="J145" s="63"/>
      <c r="K145" s="63"/>
    </row>
    <row r="146" spans="1:11" ht="15">
      <c r="A146" s="63"/>
      <c r="B146" s="63"/>
      <c r="C146" s="63"/>
      <c r="D146" s="63"/>
      <c r="E146" s="63"/>
      <c r="F146" s="63"/>
      <c r="G146" s="63"/>
      <c r="H146" s="63"/>
      <c r="I146" s="63"/>
      <c r="J146" s="63"/>
      <c r="K146" s="63"/>
    </row>
    <row r="147" spans="1:11" ht="15">
      <c r="A147" s="63"/>
      <c r="B147" s="63"/>
      <c r="C147" s="63"/>
      <c r="D147" s="63"/>
      <c r="E147" s="63"/>
      <c r="F147" s="63"/>
      <c r="G147" s="63"/>
      <c r="H147" s="63"/>
      <c r="I147" s="63"/>
      <c r="J147" s="63"/>
      <c r="K147" s="63"/>
    </row>
    <row r="148" spans="1:11" ht="15">
      <c r="A148" s="63"/>
      <c r="B148" s="63"/>
      <c r="C148" s="63"/>
      <c r="D148" s="63"/>
      <c r="E148" s="63"/>
      <c r="F148" s="63"/>
      <c r="G148" s="63"/>
      <c r="H148" s="63"/>
      <c r="I148" s="63"/>
      <c r="J148" s="63"/>
      <c r="K148" s="63"/>
    </row>
    <row r="149" spans="1:11" ht="15">
      <c r="A149" s="63"/>
      <c r="B149" s="63"/>
      <c r="C149" s="63"/>
      <c r="D149" s="63"/>
      <c r="E149" s="63"/>
      <c r="F149" s="63"/>
      <c r="G149" s="63"/>
      <c r="H149" s="63"/>
      <c r="I149" s="63"/>
      <c r="J149" s="63"/>
      <c r="K149" s="63"/>
    </row>
    <row r="150" spans="1:11" ht="15">
      <c r="A150" s="63"/>
      <c r="B150" s="63"/>
      <c r="C150" s="63"/>
      <c r="D150" s="63"/>
      <c r="E150" s="63"/>
      <c r="F150" s="63"/>
      <c r="G150" s="63"/>
      <c r="H150" s="63"/>
      <c r="I150" s="63"/>
      <c r="J150" s="63"/>
      <c r="K150" s="63"/>
    </row>
    <row r="151" spans="1:11" ht="15">
      <c r="A151" s="63"/>
      <c r="B151" s="63"/>
      <c r="C151" s="63"/>
      <c r="D151" s="63"/>
      <c r="E151" s="63"/>
      <c r="F151" s="63"/>
      <c r="G151" s="63"/>
      <c r="H151" s="63"/>
      <c r="I151" s="63"/>
      <c r="J151" s="63"/>
      <c r="K151" s="63"/>
    </row>
    <row r="152" spans="1:11" ht="15">
      <c r="A152" s="63"/>
      <c r="B152" s="63"/>
      <c r="C152" s="63"/>
      <c r="D152" s="63"/>
      <c r="E152" s="63"/>
      <c r="F152" s="63"/>
      <c r="G152" s="63"/>
      <c r="H152" s="63"/>
      <c r="I152" s="63"/>
      <c r="J152" s="63"/>
      <c r="K152" s="63"/>
    </row>
    <row r="153" spans="1:11" ht="15">
      <c r="A153" s="63"/>
      <c r="B153" s="63"/>
      <c r="C153" s="63"/>
      <c r="D153" s="63"/>
      <c r="E153" s="63"/>
      <c r="F153" s="63"/>
      <c r="G153" s="63"/>
      <c r="H153" s="63"/>
      <c r="I153" s="63"/>
      <c r="J153" s="63"/>
      <c r="K153" s="63"/>
    </row>
    <row r="154" spans="1:11" ht="15">
      <c r="A154" s="63"/>
      <c r="B154" s="63"/>
      <c r="C154" s="63"/>
      <c r="D154" s="63"/>
      <c r="E154" s="63"/>
      <c r="F154" s="63"/>
      <c r="G154" s="63"/>
      <c r="H154" s="63"/>
      <c r="I154" s="63"/>
      <c r="J154" s="63"/>
      <c r="K154" s="63"/>
    </row>
    <row r="155" spans="1:11" ht="15">
      <c r="A155" s="63"/>
      <c r="B155" s="63"/>
      <c r="C155" s="63"/>
      <c r="D155" s="63"/>
      <c r="E155" s="63"/>
      <c r="F155" s="63"/>
      <c r="G155" s="63"/>
      <c r="H155" s="63"/>
      <c r="I155" s="63"/>
      <c r="J155" s="63"/>
      <c r="K155" s="63"/>
    </row>
    <row r="156" spans="1:11" ht="15">
      <c r="A156" s="63"/>
      <c r="B156" s="63"/>
      <c r="C156" s="63"/>
      <c r="D156" s="63"/>
      <c r="E156" s="63"/>
      <c r="F156" s="63"/>
      <c r="G156" s="63"/>
      <c r="H156" s="63"/>
      <c r="I156" s="63"/>
      <c r="J156" s="63"/>
      <c r="K156" s="63"/>
    </row>
    <row r="157" spans="1:11" ht="15">
      <c r="A157" s="63"/>
      <c r="B157" s="63"/>
      <c r="C157" s="63"/>
      <c r="D157" s="63"/>
      <c r="E157" s="63"/>
      <c r="F157" s="63"/>
      <c r="G157" s="63"/>
      <c r="H157" s="63"/>
      <c r="I157" s="63"/>
      <c r="J157" s="63"/>
      <c r="K157" s="63"/>
    </row>
    <row r="158" spans="1:11" ht="15">
      <c r="A158" s="63"/>
      <c r="B158" s="63"/>
      <c r="C158" s="63"/>
      <c r="D158" s="63"/>
      <c r="E158" s="63"/>
      <c r="F158" s="63"/>
      <c r="G158" s="63"/>
      <c r="H158" s="63"/>
      <c r="I158" s="63"/>
      <c r="J158" s="63"/>
      <c r="K158" s="63"/>
    </row>
    <row r="159" spans="1:11" ht="15">
      <c r="A159" s="63"/>
      <c r="B159" s="63"/>
      <c r="C159" s="63"/>
      <c r="D159" s="63"/>
      <c r="E159" s="63"/>
      <c r="F159" s="63"/>
      <c r="G159" s="63"/>
      <c r="H159" s="63"/>
      <c r="I159" s="63"/>
      <c r="J159" s="63"/>
      <c r="K159" s="63"/>
    </row>
    <row r="160" spans="1:11" ht="15">
      <c r="A160" s="63"/>
      <c r="B160" s="63"/>
      <c r="C160" s="63"/>
      <c r="D160" s="63"/>
      <c r="E160" s="63"/>
      <c r="F160" s="63"/>
      <c r="G160" s="63"/>
      <c r="H160" s="63"/>
      <c r="I160" s="63"/>
      <c r="J160" s="63"/>
      <c r="K160" s="63"/>
    </row>
    <row r="161" spans="1:11" ht="15">
      <c r="A161" s="63"/>
      <c r="B161" s="63"/>
      <c r="C161" s="63"/>
      <c r="D161" s="63"/>
      <c r="E161" s="63"/>
      <c r="F161" s="63"/>
      <c r="G161" s="63"/>
      <c r="H161" s="63"/>
      <c r="I161" s="63"/>
      <c r="J161" s="63"/>
      <c r="K161" s="63"/>
    </row>
    <row r="162" spans="1:11" ht="15">
      <c r="A162" s="63"/>
      <c r="B162" s="63"/>
      <c r="C162" s="63"/>
      <c r="D162" s="63"/>
      <c r="E162" s="63"/>
      <c r="F162" s="63"/>
      <c r="G162" s="63"/>
      <c r="H162" s="63"/>
      <c r="I162" s="63"/>
      <c r="J162" s="63"/>
      <c r="K162" s="63"/>
    </row>
    <row r="163" spans="1:11" ht="15">
      <c r="A163" s="63"/>
      <c r="B163" s="63"/>
      <c r="C163" s="63"/>
      <c r="D163" s="63"/>
      <c r="E163" s="63"/>
      <c r="F163" s="63"/>
      <c r="G163" s="63"/>
      <c r="H163" s="63"/>
      <c r="I163" s="63"/>
      <c r="J163" s="63"/>
      <c r="K163" s="63"/>
    </row>
    <row r="164" spans="1:11" ht="15">
      <c r="A164" s="63"/>
      <c r="B164" s="63"/>
      <c r="C164" s="63"/>
      <c r="D164" s="63"/>
      <c r="E164" s="63"/>
      <c r="F164" s="63"/>
      <c r="G164" s="63"/>
      <c r="H164" s="63"/>
      <c r="I164" s="63"/>
      <c r="J164" s="63"/>
      <c r="K164" s="63"/>
    </row>
    <row r="165" spans="1:11" ht="15">
      <c r="A165" s="63"/>
      <c r="B165" s="63"/>
      <c r="C165" s="63"/>
      <c r="D165" s="63"/>
      <c r="E165" s="63"/>
      <c r="F165" s="63"/>
      <c r="G165" s="63"/>
      <c r="H165" s="63"/>
      <c r="I165" s="63"/>
      <c r="J165" s="63"/>
      <c r="K165" s="63"/>
    </row>
    <row r="166" spans="1:11" ht="15">
      <c r="A166" s="63"/>
      <c r="B166" s="63"/>
      <c r="C166" s="63"/>
      <c r="D166" s="63"/>
      <c r="E166" s="63"/>
      <c r="F166" s="63"/>
      <c r="G166" s="63"/>
      <c r="H166" s="63"/>
      <c r="I166" s="63"/>
      <c r="J166" s="63"/>
      <c r="K166" s="63"/>
    </row>
    <row r="167" spans="1:11" ht="15">
      <c r="A167" s="63"/>
      <c r="B167" s="63"/>
      <c r="C167" s="63"/>
      <c r="D167" s="63"/>
      <c r="E167" s="63"/>
      <c r="F167" s="63"/>
      <c r="G167" s="63"/>
      <c r="H167" s="63"/>
      <c r="I167" s="63"/>
      <c r="J167" s="63"/>
      <c r="K167" s="63"/>
    </row>
    <row r="168" spans="1:11" ht="15">
      <c r="A168" s="63"/>
      <c r="B168" s="63"/>
      <c r="C168" s="63"/>
      <c r="D168" s="63"/>
      <c r="E168" s="63"/>
      <c r="F168" s="63"/>
      <c r="G168" s="63"/>
      <c r="H168" s="63"/>
      <c r="I168" s="63"/>
      <c r="J168" s="63"/>
      <c r="K168" s="63"/>
    </row>
    <row r="169" spans="1:11" ht="15">
      <c r="A169" s="63"/>
      <c r="B169" s="63"/>
      <c r="C169" s="63"/>
      <c r="D169" s="63"/>
      <c r="E169" s="63"/>
      <c r="F169" s="63"/>
      <c r="G169" s="63"/>
      <c r="H169" s="63"/>
      <c r="I169" s="63"/>
      <c r="J169" s="63"/>
      <c r="K169" s="63"/>
    </row>
    <row r="170" spans="1:11" ht="15">
      <c r="A170" s="63"/>
      <c r="B170" s="63"/>
      <c r="C170" s="63"/>
      <c r="D170" s="63"/>
      <c r="E170" s="63"/>
      <c r="F170" s="63"/>
      <c r="G170" s="63"/>
      <c r="H170" s="63"/>
      <c r="I170" s="63"/>
      <c r="J170" s="63"/>
      <c r="K170" s="63"/>
    </row>
    <row r="171" spans="1:11" ht="15">
      <c r="A171" s="63"/>
      <c r="B171" s="63"/>
      <c r="C171" s="63"/>
      <c r="D171" s="63"/>
      <c r="E171" s="63"/>
      <c r="F171" s="63"/>
      <c r="G171" s="63"/>
      <c r="H171" s="63"/>
      <c r="I171" s="63"/>
      <c r="J171" s="63"/>
      <c r="K171" s="63"/>
    </row>
    <row r="172" spans="1:11" ht="15">
      <c r="A172" s="63"/>
      <c r="B172" s="63"/>
      <c r="C172" s="63"/>
      <c r="D172" s="63"/>
      <c r="E172" s="63"/>
      <c r="F172" s="63"/>
      <c r="G172" s="63"/>
      <c r="H172" s="63"/>
      <c r="I172" s="63"/>
      <c r="J172" s="63"/>
      <c r="K172" s="63"/>
    </row>
    <row r="173" spans="1:11" ht="15">
      <c r="A173" s="63"/>
      <c r="B173" s="63"/>
      <c r="C173" s="63"/>
      <c r="D173" s="63"/>
      <c r="E173" s="63"/>
      <c r="F173" s="63"/>
      <c r="G173" s="63"/>
      <c r="H173" s="63"/>
      <c r="I173" s="63"/>
      <c r="J173" s="63"/>
      <c r="K173" s="63"/>
    </row>
    <row r="174" spans="1:11" ht="15">
      <c r="A174" s="63"/>
      <c r="B174" s="63"/>
      <c r="C174" s="63"/>
      <c r="D174" s="63"/>
      <c r="E174" s="63"/>
      <c r="F174" s="63"/>
      <c r="G174" s="63"/>
      <c r="H174" s="63"/>
      <c r="I174" s="63"/>
      <c r="J174" s="63"/>
      <c r="K174" s="63"/>
    </row>
    <row r="175" spans="1:11" ht="15">
      <c r="A175" s="63"/>
      <c r="B175" s="63"/>
      <c r="C175" s="63"/>
      <c r="D175" s="63"/>
      <c r="E175" s="63"/>
      <c r="F175" s="63"/>
      <c r="G175" s="63"/>
      <c r="H175" s="63"/>
      <c r="I175" s="63"/>
      <c r="J175" s="63"/>
      <c r="K175" s="63"/>
    </row>
    <row r="176" spans="1:11" ht="15">
      <c r="A176" s="63"/>
      <c r="B176" s="63"/>
      <c r="C176" s="63"/>
      <c r="D176" s="63"/>
      <c r="E176" s="63"/>
      <c r="F176" s="63"/>
      <c r="G176" s="63"/>
      <c r="H176" s="63"/>
      <c r="I176" s="63"/>
      <c r="J176" s="63"/>
      <c r="K176" s="63"/>
    </row>
    <row r="177" spans="1:11" ht="15">
      <c r="A177" s="63"/>
      <c r="B177" s="63"/>
      <c r="C177" s="63"/>
      <c r="D177" s="63"/>
      <c r="E177" s="63"/>
      <c r="F177" s="63"/>
      <c r="G177" s="63"/>
      <c r="H177" s="63"/>
      <c r="I177" s="63"/>
      <c r="J177" s="63"/>
      <c r="K177" s="63"/>
    </row>
    <row r="178" spans="1:11" ht="15">
      <c r="A178" s="63"/>
      <c r="B178" s="63"/>
      <c r="C178" s="63"/>
      <c r="D178" s="63"/>
      <c r="E178" s="63"/>
      <c r="F178" s="63"/>
      <c r="G178" s="63"/>
      <c r="H178" s="63"/>
      <c r="I178" s="63"/>
      <c r="J178" s="63"/>
      <c r="K178" s="63"/>
    </row>
    <row r="179" spans="1:11" ht="15">
      <c r="A179" s="63"/>
      <c r="B179" s="63"/>
      <c r="C179" s="63"/>
      <c r="D179" s="63"/>
      <c r="E179" s="63"/>
      <c r="F179" s="63"/>
      <c r="G179" s="63"/>
      <c r="H179" s="63"/>
      <c r="I179" s="63"/>
      <c r="J179" s="63"/>
      <c r="K179" s="63"/>
    </row>
    <row r="180" spans="1:11" ht="15">
      <c r="A180" s="63"/>
      <c r="B180" s="63"/>
      <c r="C180" s="63"/>
      <c r="D180" s="63"/>
      <c r="E180" s="63"/>
      <c r="F180" s="63"/>
      <c r="G180" s="63"/>
      <c r="H180" s="63"/>
      <c r="I180" s="63"/>
      <c r="J180" s="63"/>
      <c r="K180" s="63"/>
    </row>
    <row r="181" spans="1:11" ht="15">
      <c r="A181" s="63"/>
      <c r="B181" s="63"/>
      <c r="C181" s="63"/>
      <c r="D181" s="63"/>
      <c r="E181" s="63"/>
      <c r="F181" s="63"/>
      <c r="G181" s="63"/>
      <c r="H181" s="63"/>
      <c r="I181" s="63"/>
      <c r="J181" s="63"/>
      <c r="K181" s="63"/>
    </row>
    <row r="182" spans="1:11" ht="15">
      <c r="A182" s="63"/>
      <c r="B182" s="63"/>
      <c r="C182" s="63"/>
      <c r="D182" s="63"/>
      <c r="E182" s="63"/>
      <c r="F182" s="63"/>
      <c r="G182" s="63"/>
      <c r="H182" s="63"/>
      <c r="I182" s="63"/>
      <c r="J182" s="63"/>
      <c r="K182" s="63"/>
    </row>
    <row r="183" spans="1:11" ht="15">
      <c r="A183" s="63"/>
      <c r="B183" s="63"/>
      <c r="C183" s="63"/>
      <c r="D183" s="63"/>
      <c r="E183" s="63"/>
      <c r="F183" s="63"/>
      <c r="G183" s="63"/>
      <c r="H183" s="63"/>
      <c r="I183" s="63"/>
      <c r="J183" s="63"/>
      <c r="K183" s="63"/>
    </row>
    <row r="184" spans="1:11" ht="15">
      <c r="A184" s="63"/>
      <c r="B184" s="63"/>
      <c r="C184" s="63"/>
      <c r="D184" s="63"/>
      <c r="E184" s="63"/>
      <c r="F184" s="63"/>
      <c r="G184" s="63"/>
      <c r="H184" s="63"/>
      <c r="I184" s="63"/>
      <c r="J184" s="63"/>
      <c r="K184" s="63"/>
    </row>
    <row r="185" spans="1:11" ht="15">
      <c r="A185" s="63"/>
      <c r="B185" s="63"/>
      <c r="C185" s="63"/>
      <c r="D185" s="63"/>
      <c r="E185" s="63"/>
      <c r="F185" s="63"/>
      <c r="G185" s="63"/>
      <c r="H185" s="63"/>
      <c r="I185" s="63"/>
      <c r="J185" s="63"/>
      <c r="K185" s="63"/>
    </row>
    <row r="186" spans="1:11" ht="15">
      <c r="A186" s="63"/>
      <c r="B186" s="63"/>
      <c r="C186" s="63"/>
      <c r="D186" s="63"/>
      <c r="E186" s="63"/>
      <c r="F186" s="63"/>
      <c r="G186" s="63"/>
      <c r="H186" s="63"/>
      <c r="I186" s="63"/>
      <c r="J186" s="63"/>
      <c r="K186" s="63"/>
    </row>
    <row r="187" spans="1:11" ht="15">
      <c r="A187" s="63"/>
      <c r="B187" s="63"/>
      <c r="C187" s="63"/>
      <c r="D187" s="63"/>
      <c r="E187" s="63"/>
      <c r="F187" s="63"/>
      <c r="G187" s="63"/>
      <c r="H187" s="63"/>
      <c r="I187" s="63"/>
      <c r="J187" s="63"/>
      <c r="K187" s="63"/>
    </row>
    <row r="188" spans="1:11" ht="15">
      <c r="A188" s="63"/>
      <c r="B188" s="63"/>
      <c r="C188" s="63"/>
      <c r="D188" s="63"/>
      <c r="E188" s="63"/>
      <c r="F188" s="63"/>
      <c r="G188" s="63"/>
      <c r="H188" s="63"/>
      <c r="I188" s="63"/>
      <c r="J188" s="63"/>
      <c r="K188" s="63"/>
    </row>
    <row r="189" spans="1:11" ht="15">
      <c r="A189" s="63"/>
      <c r="B189" s="63"/>
      <c r="C189" s="63"/>
      <c r="D189" s="63"/>
      <c r="E189" s="63"/>
      <c r="F189" s="63"/>
      <c r="G189" s="63"/>
      <c r="H189" s="63"/>
      <c r="I189" s="63"/>
      <c r="J189" s="63"/>
      <c r="K189" s="63"/>
    </row>
    <row r="190" spans="1:11" ht="15">
      <c r="A190" s="63"/>
      <c r="B190" s="63"/>
      <c r="C190" s="63"/>
      <c r="D190" s="63"/>
      <c r="E190" s="63"/>
      <c r="F190" s="63"/>
      <c r="G190" s="63"/>
      <c r="H190" s="63"/>
      <c r="I190" s="63"/>
      <c r="J190" s="63"/>
      <c r="K190" s="63"/>
    </row>
    <row r="191" spans="1:11" ht="15">
      <c r="A191" s="63"/>
      <c r="B191" s="63"/>
      <c r="C191" s="63"/>
      <c r="D191" s="63"/>
      <c r="E191" s="63"/>
      <c r="F191" s="63"/>
      <c r="G191" s="63"/>
      <c r="H191" s="63"/>
      <c r="I191" s="63"/>
      <c r="J191" s="63"/>
      <c r="K191" s="63"/>
    </row>
    <row r="192" spans="1:11" ht="15">
      <c r="A192" s="63"/>
      <c r="B192" s="63"/>
      <c r="C192" s="63"/>
      <c r="D192" s="63"/>
      <c r="E192" s="63"/>
      <c r="F192" s="63"/>
      <c r="G192" s="63"/>
      <c r="H192" s="63"/>
      <c r="I192" s="63"/>
      <c r="J192" s="63"/>
      <c r="K192" s="63"/>
    </row>
    <row r="193" spans="1:11" ht="15">
      <c r="A193" s="63"/>
      <c r="B193" s="63"/>
      <c r="C193" s="63"/>
      <c r="D193" s="63"/>
      <c r="E193" s="63"/>
      <c r="F193" s="63"/>
      <c r="G193" s="63"/>
      <c r="H193" s="63"/>
      <c r="I193" s="63"/>
      <c r="J193" s="63"/>
      <c r="K193" s="63"/>
    </row>
    <row r="194" spans="1:11" ht="15">
      <c r="A194" s="63"/>
      <c r="B194" s="63"/>
      <c r="C194" s="63"/>
      <c r="D194" s="63"/>
      <c r="E194" s="63"/>
      <c r="F194" s="63"/>
      <c r="G194" s="63"/>
      <c r="H194" s="63"/>
      <c r="I194" s="63"/>
      <c r="J194" s="63"/>
      <c r="K194" s="63"/>
    </row>
    <row r="195" spans="1:11" ht="15">
      <c r="A195" s="63"/>
      <c r="B195" s="63"/>
      <c r="C195" s="63"/>
      <c r="D195" s="63"/>
      <c r="E195" s="63"/>
      <c r="F195" s="63"/>
      <c r="G195" s="63"/>
      <c r="H195" s="63"/>
      <c r="I195" s="63"/>
      <c r="J195" s="63"/>
      <c r="K195" s="63"/>
    </row>
    <row r="196" spans="1:11" ht="15">
      <c r="A196" s="63"/>
      <c r="B196" s="63"/>
      <c r="C196" s="63"/>
      <c r="D196" s="63"/>
      <c r="E196" s="63"/>
      <c r="F196" s="63"/>
      <c r="G196" s="63"/>
      <c r="H196" s="63"/>
      <c r="I196" s="63"/>
      <c r="J196" s="63"/>
      <c r="K196" s="63"/>
    </row>
    <row r="197" spans="1:11" ht="15">
      <c r="A197" s="63"/>
      <c r="B197" s="63"/>
      <c r="C197" s="63"/>
      <c r="D197" s="63"/>
      <c r="E197" s="63"/>
      <c r="F197" s="63"/>
      <c r="G197" s="63"/>
      <c r="H197" s="63"/>
      <c r="I197" s="63"/>
      <c r="J197" s="63"/>
      <c r="K197" s="63"/>
    </row>
    <row r="198" spans="1:11" ht="15">
      <c r="A198" s="63"/>
      <c r="B198" s="63"/>
      <c r="C198" s="63"/>
      <c r="D198" s="63"/>
      <c r="E198" s="63"/>
      <c r="F198" s="63"/>
      <c r="G198" s="63"/>
      <c r="H198" s="63"/>
      <c r="I198" s="63"/>
      <c r="J198" s="63"/>
      <c r="K198" s="63"/>
    </row>
    <row r="199" spans="1:11" ht="15">
      <c r="A199" s="63"/>
      <c r="B199" s="63"/>
      <c r="C199" s="63"/>
      <c r="D199" s="63"/>
      <c r="E199" s="63"/>
      <c r="F199" s="63"/>
      <c r="G199" s="63"/>
      <c r="H199" s="63"/>
      <c r="I199" s="63"/>
      <c r="J199" s="63"/>
      <c r="K199" s="63"/>
    </row>
    <row r="200" spans="1:11" ht="15">
      <c r="A200" s="63"/>
      <c r="B200" s="63"/>
      <c r="C200" s="63"/>
      <c r="D200" s="63"/>
      <c r="E200" s="63"/>
      <c r="F200" s="63"/>
      <c r="G200" s="63"/>
      <c r="H200" s="63"/>
      <c r="I200" s="63"/>
      <c r="J200" s="63"/>
      <c r="K200" s="63"/>
    </row>
    <row r="201" spans="1:11" ht="15">
      <c r="A201" s="63"/>
      <c r="B201" s="63"/>
      <c r="C201" s="63"/>
      <c r="D201" s="63"/>
      <c r="E201" s="63"/>
      <c r="F201" s="63"/>
      <c r="G201" s="63"/>
      <c r="H201" s="63"/>
      <c r="I201" s="63"/>
      <c r="J201" s="63"/>
      <c r="K201" s="63"/>
    </row>
    <row r="202" spans="1:11" ht="15">
      <c r="A202" s="63"/>
      <c r="B202" s="63"/>
      <c r="C202" s="63"/>
      <c r="D202" s="63"/>
      <c r="E202" s="63"/>
      <c r="F202" s="63"/>
      <c r="G202" s="63"/>
      <c r="H202" s="63"/>
      <c r="I202" s="63"/>
      <c r="J202" s="63"/>
      <c r="K202" s="63"/>
    </row>
    <row r="203" spans="1:11" ht="15">
      <c r="A203" s="63"/>
      <c r="B203" s="63"/>
      <c r="C203" s="63"/>
      <c r="D203" s="63"/>
      <c r="E203" s="63"/>
      <c r="F203" s="63"/>
      <c r="G203" s="63"/>
      <c r="H203" s="63"/>
      <c r="I203" s="63"/>
      <c r="J203" s="63"/>
      <c r="K203" s="63"/>
    </row>
    <row r="204" spans="1:11" ht="15">
      <c r="A204" s="63"/>
      <c r="B204" s="63"/>
      <c r="C204" s="63"/>
      <c r="D204" s="63"/>
      <c r="E204" s="63"/>
      <c r="F204" s="63"/>
      <c r="G204" s="63"/>
      <c r="H204" s="63"/>
      <c r="I204" s="63"/>
      <c r="J204" s="63"/>
      <c r="K204" s="63"/>
    </row>
    <row r="205" spans="1:11" ht="15">
      <c r="A205" s="63"/>
      <c r="B205" s="63"/>
      <c r="C205" s="63"/>
      <c r="D205" s="63"/>
      <c r="E205" s="63"/>
      <c r="F205" s="63"/>
      <c r="G205" s="63"/>
      <c r="H205" s="63"/>
      <c r="I205" s="63"/>
      <c r="J205" s="63"/>
      <c r="K205" s="63"/>
    </row>
    <row r="206" spans="1:11" ht="15">
      <c r="A206" s="63"/>
      <c r="B206" s="63"/>
      <c r="C206" s="63"/>
      <c r="D206" s="63"/>
      <c r="E206" s="63"/>
      <c r="F206" s="63"/>
      <c r="G206" s="63"/>
      <c r="H206" s="63"/>
      <c r="I206" s="63"/>
      <c r="J206" s="63"/>
      <c r="K206" s="63"/>
    </row>
    <row r="207" spans="1:11" ht="15">
      <c r="A207" s="63"/>
      <c r="B207" s="63"/>
      <c r="C207" s="63"/>
      <c r="D207" s="63"/>
      <c r="E207" s="63"/>
      <c r="F207" s="63"/>
      <c r="G207" s="63"/>
      <c r="H207" s="63"/>
      <c r="I207" s="63"/>
      <c r="J207" s="63"/>
      <c r="K207" s="63"/>
    </row>
    <row r="208" spans="1:11" ht="15">
      <c r="A208" s="63"/>
      <c r="B208" s="63"/>
      <c r="C208" s="63"/>
      <c r="D208" s="63"/>
      <c r="E208" s="63"/>
      <c r="F208" s="63"/>
      <c r="G208" s="63"/>
      <c r="H208" s="63"/>
      <c r="I208" s="63"/>
      <c r="J208" s="63"/>
      <c r="K208" s="63"/>
    </row>
    <row r="209" spans="1:11" ht="15">
      <c r="A209" s="63"/>
      <c r="B209" s="63"/>
      <c r="C209" s="63"/>
      <c r="D209" s="63"/>
      <c r="E209" s="63"/>
      <c r="F209" s="63"/>
      <c r="G209" s="63"/>
      <c r="H209" s="63"/>
      <c r="I209" s="63"/>
      <c r="J209" s="63"/>
      <c r="K209" s="63"/>
    </row>
    <row r="210" spans="1:11" ht="15">
      <c r="A210" s="63"/>
      <c r="B210" s="63"/>
      <c r="C210" s="63"/>
      <c r="D210" s="63"/>
      <c r="E210" s="63"/>
      <c r="F210" s="63"/>
      <c r="G210" s="63"/>
      <c r="H210" s="63"/>
      <c r="I210" s="63"/>
      <c r="J210" s="63"/>
      <c r="K210" s="63"/>
    </row>
    <row r="211" spans="1:11" ht="15">
      <c r="A211" s="63"/>
      <c r="B211" s="63"/>
      <c r="C211" s="63"/>
      <c r="D211" s="63"/>
      <c r="E211" s="63"/>
      <c r="F211" s="63"/>
      <c r="G211" s="63"/>
      <c r="H211" s="63"/>
      <c r="I211" s="63"/>
      <c r="J211" s="63"/>
      <c r="K211" s="63"/>
    </row>
    <row r="212" spans="1:11" ht="15">
      <c r="A212" s="63"/>
      <c r="B212" s="63"/>
      <c r="C212" s="63"/>
      <c r="D212" s="63"/>
      <c r="E212" s="63"/>
      <c r="F212" s="63"/>
      <c r="G212" s="63"/>
      <c r="H212" s="63"/>
      <c r="I212" s="63"/>
      <c r="J212" s="63"/>
      <c r="K212" s="63"/>
    </row>
    <row r="213" spans="1:11" ht="15">
      <c r="A213" s="63"/>
      <c r="B213" s="63"/>
      <c r="C213" s="63"/>
      <c r="D213" s="63"/>
      <c r="E213" s="63"/>
      <c r="F213" s="63"/>
      <c r="G213" s="63"/>
      <c r="H213" s="63"/>
      <c r="I213" s="63"/>
      <c r="J213" s="63"/>
      <c r="K213" s="63"/>
    </row>
    <row r="214" spans="1:11" ht="15">
      <c r="A214" s="63"/>
      <c r="B214" s="63"/>
      <c r="C214" s="63"/>
      <c r="D214" s="63"/>
      <c r="E214" s="63"/>
      <c r="F214" s="63"/>
      <c r="G214" s="63"/>
      <c r="H214" s="63"/>
      <c r="I214" s="63"/>
      <c r="J214" s="63"/>
      <c r="K214" s="63"/>
    </row>
    <row r="215" spans="1:11" ht="15">
      <c r="A215" s="63"/>
      <c r="B215" s="63"/>
      <c r="C215" s="63"/>
      <c r="D215" s="63"/>
      <c r="E215" s="63"/>
      <c r="F215" s="63"/>
      <c r="G215" s="63"/>
      <c r="H215" s="63"/>
      <c r="I215" s="63"/>
      <c r="J215" s="63"/>
      <c r="K215" s="63"/>
    </row>
    <row r="216" spans="1:11" ht="15">
      <c r="A216" s="63"/>
      <c r="B216" s="63"/>
      <c r="C216" s="63"/>
      <c r="D216" s="63"/>
      <c r="E216" s="63"/>
      <c r="F216" s="63"/>
      <c r="G216" s="63"/>
      <c r="H216" s="63"/>
      <c r="I216" s="63"/>
      <c r="J216" s="63"/>
      <c r="K216" s="63"/>
    </row>
    <row r="217" spans="1:11" ht="15">
      <c r="A217" s="63"/>
      <c r="B217" s="63"/>
      <c r="C217" s="63"/>
      <c r="D217" s="63"/>
      <c r="E217" s="63"/>
      <c r="F217" s="63"/>
      <c r="G217" s="63"/>
      <c r="H217" s="63"/>
      <c r="I217" s="63"/>
      <c r="J217" s="63"/>
      <c r="K217" s="63"/>
    </row>
    <row r="218" spans="1:11" ht="15">
      <c r="A218" s="63"/>
      <c r="B218" s="63"/>
      <c r="C218" s="63"/>
      <c r="D218" s="63"/>
      <c r="E218" s="63"/>
      <c r="F218" s="63"/>
      <c r="G218" s="63"/>
      <c r="H218" s="63"/>
      <c r="I218" s="63"/>
      <c r="J218" s="63"/>
      <c r="K218" s="63"/>
    </row>
    <row r="219" spans="1:11" ht="15">
      <c r="A219" s="63"/>
      <c r="B219" s="63"/>
      <c r="C219" s="63"/>
      <c r="D219" s="63"/>
      <c r="E219" s="63"/>
      <c r="F219" s="63"/>
      <c r="G219" s="63"/>
      <c r="H219" s="63"/>
      <c r="I219" s="63"/>
      <c r="J219" s="63"/>
      <c r="K219" s="63"/>
    </row>
    <row r="220" spans="1:11" ht="15">
      <c r="A220" s="63"/>
      <c r="B220" s="63"/>
      <c r="C220" s="63"/>
      <c r="D220" s="63"/>
      <c r="E220" s="63"/>
      <c r="F220" s="63"/>
      <c r="G220" s="63"/>
      <c r="H220" s="63"/>
      <c r="I220" s="63"/>
      <c r="J220" s="63"/>
      <c r="K220" s="63"/>
    </row>
    <row r="221" spans="1:11" ht="15">
      <c r="A221" s="63"/>
      <c r="B221" s="63"/>
      <c r="C221" s="63"/>
      <c r="D221" s="63"/>
      <c r="E221" s="63"/>
      <c r="F221" s="63"/>
      <c r="G221" s="63"/>
      <c r="H221" s="63"/>
      <c r="I221" s="63"/>
      <c r="J221" s="63"/>
      <c r="K221" s="63"/>
    </row>
    <row r="222" spans="1:11" ht="15">
      <c r="A222" s="63"/>
      <c r="B222" s="63"/>
      <c r="C222" s="63"/>
      <c r="D222" s="63"/>
      <c r="E222" s="63"/>
      <c r="F222" s="63"/>
      <c r="G222" s="63"/>
      <c r="H222" s="63"/>
      <c r="I222" s="63"/>
      <c r="J222" s="63"/>
      <c r="K222" s="63"/>
    </row>
    <row r="223" spans="1:11" ht="15">
      <c r="A223" s="63"/>
      <c r="B223" s="63"/>
      <c r="C223" s="63"/>
      <c r="D223" s="63"/>
      <c r="E223" s="63"/>
      <c r="F223" s="63"/>
      <c r="G223" s="63"/>
      <c r="H223" s="63"/>
      <c r="I223" s="63"/>
      <c r="J223" s="63"/>
      <c r="K223" s="63"/>
    </row>
    <row r="224" spans="1:11" ht="15">
      <c r="A224" s="63"/>
      <c r="B224" s="63"/>
      <c r="C224" s="63"/>
      <c r="D224" s="63"/>
      <c r="E224" s="63"/>
      <c r="F224" s="63"/>
      <c r="G224" s="63"/>
      <c r="H224" s="63"/>
      <c r="I224" s="63"/>
      <c r="J224" s="63"/>
      <c r="K224" s="63"/>
    </row>
    <row r="225" spans="1:11" ht="15">
      <c r="A225" s="63"/>
      <c r="B225" s="63"/>
      <c r="C225" s="63"/>
      <c r="D225" s="63"/>
      <c r="E225" s="63"/>
      <c r="F225" s="63"/>
      <c r="G225" s="63"/>
      <c r="H225" s="63"/>
      <c r="I225" s="63"/>
      <c r="J225" s="63"/>
      <c r="K225" s="63"/>
    </row>
    <row r="226" spans="1:11" ht="15">
      <c r="A226" s="63"/>
      <c r="B226" s="63"/>
      <c r="C226" s="63"/>
      <c r="D226" s="63"/>
      <c r="E226" s="63"/>
      <c r="F226" s="63"/>
      <c r="G226" s="63"/>
      <c r="H226" s="63"/>
      <c r="I226" s="63"/>
      <c r="J226" s="63"/>
      <c r="K226" s="63"/>
    </row>
    <row r="227" spans="1:11" ht="15">
      <c r="A227" s="63"/>
      <c r="B227" s="63"/>
      <c r="C227" s="63"/>
      <c r="D227" s="63"/>
      <c r="E227" s="63"/>
      <c r="F227" s="63"/>
      <c r="G227" s="63"/>
      <c r="H227" s="63"/>
      <c r="I227" s="63"/>
      <c r="J227" s="63"/>
      <c r="K227" s="63"/>
    </row>
    <row r="228" spans="1:11" ht="15">
      <c r="A228" s="63"/>
      <c r="B228" s="63"/>
      <c r="C228" s="63"/>
      <c r="D228" s="63"/>
      <c r="E228" s="63"/>
      <c r="F228" s="63"/>
      <c r="G228" s="63"/>
      <c r="H228" s="63"/>
      <c r="I228" s="63"/>
      <c r="J228" s="63"/>
      <c r="K228" s="63"/>
    </row>
    <row r="229" spans="1:11" ht="15">
      <c r="A229" s="63"/>
      <c r="B229" s="63"/>
      <c r="C229" s="63"/>
      <c r="D229" s="63"/>
      <c r="E229" s="63"/>
      <c r="F229" s="63"/>
      <c r="G229" s="63"/>
      <c r="H229" s="63"/>
      <c r="I229" s="63"/>
      <c r="J229" s="63"/>
      <c r="K229" s="63"/>
    </row>
    <row r="230" spans="1:11" ht="15">
      <c r="A230" s="63"/>
      <c r="B230" s="63"/>
      <c r="C230" s="63"/>
      <c r="D230" s="63"/>
      <c r="E230" s="63"/>
      <c r="F230" s="63"/>
      <c r="G230" s="63"/>
      <c r="H230" s="63"/>
      <c r="I230" s="63"/>
      <c r="J230" s="63"/>
      <c r="K230" s="63"/>
    </row>
    <row r="231" spans="1:11" ht="15">
      <c r="A231" s="63"/>
      <c r="B231" s="63"/>
      <c r="C231" s="63"/>
      <c r="D231" s="63"/>
      <c r="E231" s="63"/>
      <c r="F231" s="63"/>
      <c r="G231" s="63"/>
      <c r="H231" s="63"/>
      <c r="I231" s="63"/>
      <c r="J231" s="63"/>
      <c r="K231" s="63"/>
    </row>
    <row r="232" spans="1:11" ht="15">
      <c r="A232" s="63"/>
      <c r="B232" s="63"/>
      <c r="C232" s="63"/>
      <c r="D232" s="63"/>
      <c r="E232" s="63"/>
      <c r="F232" s="63"/>
      <c r="G232" s="63"/>
      <c r="H232" s="63"/>
      <c r="I232" s="63"/>
      <c r="J232" s="63"/>
      <c r="K232" s="63"/>
    </row>
    <row r="233" spans="1:11" ht="15">
      <c r="A233" s="63"/>
      <c r="B233" s="63"/>
      <c r="C233" s="63"/>
      <c r="D233" s="63"/>
      <c r="E233" s="63"/>
      <c r="F233" s="63"/>
      <c r="G233" s="63"/>
      <c r="H233" s="63"/>
      <c r="I233" s="63"/>
      <c r="J233" s="63"/>
      <c r="K233" s="63"/>
    </row>
    <row r="234" spans="1:11" ht="15">
      <c r="A234" s="63"/>
      <c r="B234" s="63"/>
      <c r="C234" s="63"/>
      <c r="D234" s="63"/>
      <c r="E234" s="63"/>
      <c r="F234" s="63"/>
      <c r="G234" s="63"/>
      <c r="H234" s="63"/>
      <c r="I234" s="63"/>
      <c r="J234" s="63"/>
      <c r="K234" s="63"/>
    </row>
    <row r="235" spans="1:11" ht="15">
      <c r="A235" s="63"/>
      <c r="B235" s="63"/>
      <c r="C235" s="63"/>
      <c r="D235" s="63"/>
      <c r="E235" s="63"/>
      <c r="F235" s="63"/>
      <c r="G235" s="63"/>
      <c r="H235" s="63"/>
      <c r="I235" s="63"/>
      <c r="J235" s="63"/>
      <c r="K235" s="63"/>
    </row>
    <row r="236" spans="1:11" ht="15">
      <c r="A236" s="63"/>
      <c r="B236" s="63"/>
      <c r="C236" s="63"/>
      <c r="D236" s="63"/>
      <c r="E236" s="63"/>
      <c r="F236" s="63"/>
      <c r="G236" s="63"/>
      <c r="H236" s="63"/>
      <c r="I236" s="63"/>
      <c r="J236" s="63"/>
      <c r="K236" s="63"/>
    </row>
    <row r="237" spans="1:11" ht="15">
      <c r="A237" s="63"/>
      <c r="B237" s="63"/>
      <c r="C237" s="63"/>
      <c r="D237" s="63"/>
      <c r="E237" s="63"/>
      <c r="F237" s="63"/>
      <c r="G237" s="63"/>
      <c r="H237" s="63"/>
      <c r="I237" s="63"/>
      <c r="J237" s="63"/>
      <c r="K237" s="63"/>
    </row>
    <row r="238" spans="1:11" ht="15">
      <c r="A238" s="63"/>
      <c r="B238" s="63"/>
      <c r="C238" s="63"/>
      <c r="D238" s="63"/>
      <c r="E238" s="63"/>
      <c r="F238" s="63"/>
      <c r="G238" s="63"/>
      <c r="H238" s="63"/>
      <c r="I238" s="63"/>
      <c r="J238" s="63"/>
      <c r="K238" s="63"/>
    </row>
    <row r="239" spans="1:11" ht="15">
      <c r="A239" s="63"/>
      <c r="B239" s="63"/>
      <c r="C239" s="63"/>
      <c r="D239" s="63"/>
      <c r="E239" s="63"/>
      <c r="F239" s="63"/>
      <c r="G239" s="63"/>
      <c r="H239" s="63"/>
      <c r="I239" s="63"/>
      <c r="J239" s="63"/>
      <c r="K239" s="63"/>
    </row>
    <row r="240" spans="1:11" ht="15">
      <c r="A240" s="63"/>
      <c r="B240" s="63"/>
      <c r="C240" s="63"/>
      <c r="D240" s="63"/>
      <c r="E240" s="63"/>
      <c r="F240" s="63"/>
      <c r="G240" s="63"/>
      <c r="H240" s="63"/>
      <c r="I240" s="63"/>
      <c r="J240" s="63"/>
      <c r="K240" s="63"/>
    </row>
    <row r="241" spans="1:11" ht="15">
      <c r="A241" s="63"/>
      <c r="B241" s="63"/>
      <c r="C241" s="63"/>
      <c r="D241" s="63"/>
      <c r="E241" s="63"/>
      <c r="F241" s="63"/>
      <c r="G241" s="63"/>
      <c r="H241" s="63"/>
      <c r="I241" s="63"/>
      <c r="J241" s="63"/>
      <c r="K241" s="63"/>
    </row>
    <row r="242" spans="1:11" ht="15">
      <c r="A242" s="63"/>
      <c r="B242" s="63"/>
      <c r="C242" s="63"/>
      <c r="D242" s="63"/>
      <c r="E242" s="63"/>
      <c r="F242" s="63"/>
      <c r="G242" s="63"/>
      <c r="H242" s="63"/>
      <c r="I242" s="63"/>
      <c r="J242" s="63"/>
      <c r="K242" s="63"/>
    </row>
    <row r="243" spans="1:11" ht="15">
      <c r="A243" s="63"/>
      <c r="B243" s="63"/>
      <c r="C243" s="63"/>
      <c r="D243" s="63"/>
      <c r="E243" s="63"/>
      <c r="F243" s="63"/>
      <c r="G243" s="63"/>
      <c r="H243" s="63"/>
      <c r="I243" s="63"/>
      <c r="J243" s="63"/>
      <c r="K243" s="63"/>
    </row>
    <row r="244" spans="1:11" ht="15">
      <c r="A244" s="63"/>
      <c r="B244" s="63"/>
      <c r="C244" s="63"/>
      <c r="D244" s="63"/>
      <c r="E244" s="63"/>
      <c r="F244" s="63"/>
      <c r="G244" s="63"/>
      <c r="H244" s="63"/>
      <c r="I244" s="63"/>
      <c r="J244" s="63"/>
      <c r="K244" s="63"/>
    </row>
    <row r="245" spans="1:11" ht="15">
      <c r="A245" s="63"/>
      <c r="B245" s="63"/>
      <c r="C245" s="63"/>
      <c r="D245" s="63"/>
      <c r="E245" s="63"/>
      <c r="F245" s="63"/>
      <c r="G245" s="63"/>
      <c r="H245" s="63"/>
      <c r="I245" s="63"/>
      <c r="J245" s="63"/>
      <c r="K245" s="63"/>
    </row>
    <row r="246" spans="1:11" ht="15">
      <c r="A246" s="63"/>
      <c r="B246" s="63"/>
      <c r="C246" s="63"/>
      <c r="D246" s="63"/>
      <c r="E246" s="63"/>
      <c r="F246" s="63"/>
      <c r="G246" s="63"/>
      <c r="H246" s="63"/>
      <c r="I246" s="63"/>
      <c r="J246" s="63"/>
      <c r="K246" s="63"/>
    </row>
    <row r="247" spans="1:11" ht="15">
      <c r="A247" s="63"/>
      <c r="B247" s="63"/>
      <c r="C247" s="63"/>
      <c r="D247" s="63"/>
      <c r="E247" s="63"/>
      <c r="F247" s="63"/>
      <c r="G247" s="63"/>
      <c r="H247" s="63"/>
      <c r="I247" s="63"/>
      <c r="J247" s="63"/>
      <c r="K247" s="63"/>
    </row>
    <row r="248" spans="1:11" ht="15">
      <c r="A248" s="63"/>
      <c r="B248" s="63"/>
      <c r="C248" s="63"/>
      <c r="D248" s="63"/>
      <c r="E248" s="63"/>
      <c r="F248" s="63"/>
      <c r="G248" s="63"/>
      <c r="H248" s="63"/>
      <c r="I248" s="63"/>
      <c r="J248" s="63"/>
      <c r="K248" s="63"/>
    </row>
    <row r="249" spans="1:11" ht="15">
      <c r="A249" s="63"/>
      <c r="B249" s="63"/>
      <c r="C249" s="63"/>
      <c r="D249" s="63"/>
      <c r="E249" s="63"/>
      <c r="F249" s="63"/>
      <c r="G249" s="63"/>
      <c r="H249" s="63"/>
      <c r="I249" s="63"/>
      <c r="J249" s="63"/>
      <c r="K249" s="63"/>
    </row>
    <row r="250" spans="1:11" ht="15">
      <c r="A250" s="63"/>
      <c r="B250" s="63"/>
      <c r="C250" s="63"/>
      <c r="D250" s="63"/>
      <c r="E250" s="63"/>
      <c r="F250" s="63"/>
      <c r="G250" s="63"/>
      <c r="H250" s="63"/>
      <c r="I250" s="63"/>
      <c r="J250" s="63"/>
      <c r="K250" s="63"/>
    </row>
    <row r="251" spans="1:11" ht="15">
      <c r="A251" s="63"/>
      <c r="B251" s="63"/>
      <c r="C251" s="63"/>
      <c r="D251" s="63"/>
      <c r="E251" s="63"/>
      <c r="F251" s="63"/>
      <c r="G251" s="63"/>
      <c r="H251" s="63"/>
      <c r="I251" s="63"/>
      <c r="J251" s="63"/>
      <c r="K251" s="63"/>
    </row>
    <row r="252" spans="1:11" ht="15">
      <c r="A252" s="63"/>
      <c r="B252" s="63"/>
      <c r="C252" s="63"/>
      <c r="D252" s="63"/>
      <c r="E252" s="63"/>
      <c r="F252" s="63"/>
      <c r="G252" s="63"/>
      <c r="H252" s="63"/>
      <c r="I252" s="63"/>
      <c r="J252" s="63"/>
      <c r="K252" s="63"/>
    </row>
    <row r="253" spans="1:11" ht="15">
      <c r="A253" s="63"/>
      <c r="B253" s="63"/>
      <c r="C253" s="63"/>
      <c r="D253" s="63"/>
      <c r="E253" s="63"/>
      <c r="F253" s="63"/>
      <c r="G253" s="63"/>
      <c r="H253" s="63"/>
      <c r="I253" s="63"/>
      <c r="J253" s="63"/>
      <c r="K253" s="63"/>
    </row>
    <row r="254" spans="1:11" ht="15">
      <c r="A254" s="63"/>
      <c r="B254" s="63"/>
      <c r="C254" s="63"/>
      <c r="D254" s="63"/>
      <c r="E254" s="63"/>
      <c r="F254" s="63"/>
      <c r="G254" s="63"/>
      <c r="H254" s="63"/>
      <c r="I254" s="63"/>
      <c r="J254" s="63"/>
      <c r="K254" s="63"/>
    </row>
    <row r="255" spans="1:11" ht="15">
      <c r="A255" s="63"/>
      <c r="B255" s="63"/>
      <c r="C255" s="63"/>
      <c r="D255" s="63"/>
      <c r="E255" s="63"/>
      <c r="F255" s="63"/>
      <c r="G255" s="63"/>
      <c r="H255" s="63"/>
      <c r="I255" s="63"/>
      <c r="J255" s="63"/>
      <c r="K255" s="63"/>
    </row>
    <row r="256" spans="1:11" ht="15">
      <c r="A256" s="63"/>
      <c r="B256" s="63"/>
      <c r="C256" s="63"/>
      <c r="D256" s="63"/>
      <c r="E256" s="63"/>
      <c r="F256" s="63"/>
      <c r="G256" s="63"/>
      <c r="H256" s="63"/>
      <c r="I256" s="63"/>
      <c r="J256" s="63"/>
      <c r="K256" s="63"/>
    </row>
    <row r="257" spans="1:11" ht="15">
      <c r="A257" s="63"/>
      <c r="B257" s="63"/>
      <c r="C257" s="63"/>
      <c r="D257" s="63"/>
      <c r="E257" s="63"/>
      <c r="F257" s="63"/>
      <c r="G257" s="63"/>
      <c r="H257" s="63"/>
      <c r="I257" s="63"/>
      <c r="J257" s="63"/>
      <c r="K257" s="63"/>
    </row>
    <row r="258" spans="1:11" ht="15">
      <c r="A258" s="63"/>
      <c r="B258" s="63"/>
      <c r="C258" s="63"/>
      <c r="D258" s="63"/>
      <c r="E258" s="63"/>
      <c r="F258" s="63"/>
      <c r="G258" s="63"/>
      <c r="H258" s="63"/>
      <c r="I258" s="63"/>
      <c r="J258" s="63"/>
      <c r="K258" s="63"/>
    </row>
    <row r="259" spans="1:11" ht="15">
      <c r="A259" s="63"/>
      <c r="B259" s="63"/>
      <c r="C259" s="63"/>
      <c r="D259" s="63"/>
      <c r="E259" s="63"/>
      <c r="F259" s="63"/>
      <c r="G259" s="63"/>
      <c r="H259" s="63"/>
      <c r="I259" s="63"/>
      <c r="J259" s="63"/>
      <c r="K259" s="63"/>
    </row>
    <row r="260" spans="1:11" ht="15">
      <c r="A260" s="63"/>
      <c r="B260" s="63"/>
      <c r="C260" s="63"/>
      <c r="D260" s="63"/>
      <c r="E260" s="63"/>
      <c r="F260" s="63"/>
      <c r="G260" s="63"/>
      <c r="H260" s="63"/>
      <c r="I260" s="63"/>
      <c r="J260" s="63"/>
      <c r="K260" s="63"/>
    </row>
    <row r="261" spans="1:11" ht="15">
      <c r="A261" s="63"/>
      <c r="B261" s="63"/>
      <c r="C261" s="63"/>
      <c r="D261" s="63"/>
      <c r="E261" s="63"/>
      <c r="F261" s="63"/>
      <c r="G261" s="63"/>
      <c r="H261" s="63"/>
      <c r="I261" s="63"/>
      <c r="J261" s="63"/>
      <c r="K261" s="63"/>
    </row>
    <row r="262" spans="1:11" ht="15">
      <c r="A262" s="63"/>
      <c r="B262" s="63"/>
      <c r="C262" s="63"/>
      <c r="D262" s="63"/>
      <c r="E262" s="63"/>
      <c r="F262" s="63"/>
      <c r="G262" s="63"/>
      <c r="H262" s="63"/>
      <c r="I262" s="63"/>
      <c r="J262" s="63"/>
      <c r="K262" s="63"/>
    </row>
    <row r="263" spans="1:11" ht="15">
      <c r="A263" s="63"/>
      <c r="B263" s="63"/>
      <c r="C263" s="63"/>
      <c r="D263" s="63"/>
      <c r="E263" s="63"/>
      <c r="F263" s="63"/>
      <c r="G263" s="63"/>
      <c r="H263" s="63"/>
      <c r="I263" s="63"/>
      <c r="J263" s="63"/>
      <c r="K263" s="63"/>
    </row>
    <row r="264" spans="1:11" ht="15">
      <c r="A264" s="63"/>
      <c r="B264" s="63"/>
      <c r="C264" s="63"/>
      <c r="D264" s="63"/>
      <c r="E264" s="63"/>
      <c r="F264" s="63"/>
      <c r="G264" s="63"/>
      <c r="H264" s="63"/>
      <c r="I264" s="63"/>
      <c r="J264" s="63"/>
      <c r="K264" s="63"/>
    </row>
    <row r="265" spans="1:11" ht="15">
      <c r="A265" s="63"/>
      <c r="B265" s="63"/>
      <c r="C265" s="63"/>
      <c r="D265" s="63"/>
      <c r="E265" s="63"/>
      <c r="F265" s="63"/>
      <c r="G265" s="63"/>
      <c r="H265" s="63"/>
      <c r="I265" s="63"/>
      <c r="J265" s="63"/>
      <c r="K265" s="63"/>
    </row>
    <row r="266" spans="1:11" ht="15">
      <c r="A266" s="63"/>
      <c r="B266" s="63"/>
      <c r="C266" s="63"/>
      <c r="D266" s="63"/>
      <c r="E266" s="63"/>
      <c r="F266" s="63"/>
      <c r="G266" s="63"/>
      <c r="H266" s="63"/>
      <c r="I266" s="63"/>
      <c r="J266" s="63"/>
      <c r="K266" s="63"/>
    </row>
    <row r="267" spans="1:11" ht="15">
      <c r="A267" s="63"/>
      <c r="B267" s="63"/>
      <c r="C267" s="63"/>
      <c r="D267" s="63"/>
      <c r="E267" s="63"/>
      <c r="F267" s="63"/>
      <c r="G267" s="63"/>
      <c r="H267" s="63"/>
      <c r="I267" s="63"/>
      <c r="J267" s="63"/>
      <c r="K267" s="63"/>
    </row>
    <row r="268" spans="1:11" ht="15">
      <c r="A268" s="63"/>
      <c r="B268" s="63"/>
      <c r="C268" s="63"/>
      <c r="D268" s="63"/>
      <c r="E268" s="63"/>
      <c r="F268" s="63"/>
      <c r="G268" s="63"/>
      <c r="H268" s="63"/>
      <c r="I268" s="63"/>
      <c r="J268" s="63"/>
      <c r="K268" s="63"/>
    </row>
    <row r="269" spans="1:11" ht="15">
      <c r="A269" s="63"/>
      <c r="B269" s="63"/>
      <c r="C269" s="63"/>
      <c r="D269" s="63"/>
      <c r="E269" s="63"/>
      <c r="F269" s="63"/>
      <c r="G269" s="63"/>
      <c r="H269" s="63"/>
      <c r="I269" s="63"/>
      <c r="J269" s="63"/>
      <c r="K269" s="63"/>
    </row>
    <row r="270" spans="1:11" ht="15">
      <c r="A270" s="63"/>
      <c r="B270" s="63"/>
      <c r="C270" s="63"/>
      <c r="D270" s="63"/>
      <c r="E270" s="63"/>
      <c r="F270" s="63"/>
      <c r="G270" s="63"/>
      <c r="H270" s="63"/>
      <c r="I270" s="63"/>
      <c r="J270" s="63"/>
      <c r="K270" s="63"/>
    </row>
    <row r="271" spans="1:11" ht="15">
      <c r="A271" s="63"/>
      <c r="B271" s="63"/>
      <c r="C271" s="63"/>
      <c r="D271" s="63"/>
      <c r="E271" s="63"/>
      <c r="F271" s="63"/>
      <c r="G271" s="63"/>
      <c r="H271" s="63"/>
      <c r="I271" s="63"/>
      <c r="J271" s="63"/>
      <c r="K271" s="63"/>
    </row>
    <row r="272" spans="1:11" ht="15">
      <c r="A272" s="63"/>
      <c r="B272" s="63"/>
      <c r="C272" s="63"/>
      <c r="D272" s="63"/>
      <c r="E272" s="63"/>
      <c r="F272" s="63"/>
      <c r="G272" s="63"/>
      <c r="H272" s="63"/>
      <c r="I272" s="63"/>
      <c r="J272" s="63"/>
      <c r="K272" s="63"/>
    </row>
    <row r="273" spans="1:11" ht="15">
      <c r="A273" s="63"/>
      <c r="B273" s="63"/>
      <c r="C273" s="63"/>
      <c r="D273" s="63"/>
      <c r="E273" s="63"/>
      <c r="F273" s="63"/>
      <c r="G273" s="63"/>
      <c r="H273" s="63"/>
      <c r="I273" s="63"/>
      <c r="J273" s="63"/>
      <c r="K273" s="63"/>
    </row>
    <row r="274" spans="1:11" ht="15">
      <c r="A274" s="63"/>
      <c r="B274" s="63"/>
      <c r="C274" s="63"/>
      <c r="D274" s="63"/>
      <c r="E274" s="63"/>
      <c r="F274" s="63"/>
      <c r="G274" s="63"/>
      <c r="H274" s="63"/>
      <c r="I274" s="63"/>
      <c r="J274" s="63"/>
      <c r="K274" s="63"/>
    </row>
    <row r="275" spans="1:11" ht="15">
      <c r="A275" s="63"/>
      <c r="B275" s="63"/>
      <c r="C275" s="63"/>
      <c r="D275" s="63"/>
      <c r="E275" s="63"/>
      <c r="F275" s="63"/>
      <c r="G275" s="63"/>
      <c r="H275" s="63"/>
      <c r="I275" s="63"/>
      <c r="J275" s="63"/>
      <c r="K275" s="63"/>
    </row>
    <row r="276" spans="1:11" ht="15">
      <c r="A276" s="63"/>
      <c r="B276" s="63"/>
      <c r="C276" s="63"/>
      <c r="D276" s="63"/>
      <c r="E276" s="63"/>
      <c r="F276" s="63"/>
      <c r="G276" s="63"/>
      <c r="H276" s="63"/>
      <c r="I276" s="63"/>
      <c r="J276" s="63"/>
      <c r="K276" s="63"/>
    </row>
    <row r="277" spans="1:11" ht="15">
      <c r="A277" s="63"/>
      <c r="B277" s="63"/>
      <c r="C277" s="63"/>
      <c r="D277" s="63"/>
      <c r="E277" s="63"/>
      <c r="F277" s="63"/>
      <c r="G277" s="63"/>
      <c r="H277" s="63"/>
      <c r="I277" s="63"/>
      <c r="J277" s="63"/>
      <c r="K277" s="63"/>
    </row>
    <row r="278" spans="1:11" ht="15">
      <c r="A278" s="63"/>
      <c r="B278" s="63"/>
      <c r="C278" s="63"/>
      <c r="D278" s="63"/>
      <c r="E278" s="63"/>
      <c r="F278" s="63"/>
      <c r="G278" s="63"/>
      <c r="H278" s="63"/>
      <c r="I278" s="63"/>
      <c r="J278" s="63"/>
      <c r="K278" s="63"/>
    </row>
    <row r="279" spans="1:11" ht="15">
      <c r="A279" s="63"/>
      <c r="B279" s="63"/>
      <c r="C279" s="63"/>
      <c r="D279" s="63"/>
      <c r="E279" s="63"/>
      <c r="F279" s="63"/>
      <c r="G279" s="63"/>
      <c r="H279" s="63"/>
      <c r="I279" s="63"/>
      <c r="J279" s="63"/>
      <c r="K279" s="63"/>
    </row>
    <row r="280" spans="1:11" ht="15">
      <c r="A280" s="63"/>
      <c r="B280" s="63"/>
      <c r="C280" s="63"/>
      <c r="D280" s="63"/>
      <c r="E280" s="63"/>
      <c r="F280" s="63"/>
      <c r="G280" s="63"/>
      <c r="H280" s="63"/>
      <c r="I280" s="63"/>
      <c r="J280" s="63"/>
      <c r="K280" s="63"/>
    </row>
    <row r="281" spans="1:11" ht="15">
      <c r="A281" s="63"/>
      <c r="B281" s="63"/>
      <c r="C281" s="63"/>
      <c r="D281" s="63"/>
      <c r="E281" s="63"/>
      <c r="F281" s="63"/>
      <c r="G281" s="63"/>
      <c r="H281" s="63"/>
      <c r="I281" s="63"/>
      <c r="J281" s="63"/>
      <c r="K281" s="63"/>
    </row>
    <row r="282" spans="1:11" ht="15">
      <c r="A282" s="63"/>
      <c r="B282" s="63"/>
      <c r="C282" s="63"/>
      <c r="D282" s="63"/>
      <c r="E282" s="63"/>
      <c r="F282" s="63"/>
      <c r="G282" s="63"/>
      <c r="H282" s="63"/>
      <c r="I282" s="63"/>
      <c r="J282" s="63"/>
      <c r="K282" s="63"/>
    </row>
    <row r="283" spans="1:11" ht="15">
      <c r="A283" s="63"/>
      <c r="B283" s="63"/>
      <c r="C283" s="63"/>
      <c r="D283" s="63"/>
      <c r="E283" s="63"/>
      <c r="F283" s="63"/>
      <c r="G283" s="63"/>
      <c r="H283" s="63"/>
      <c r="I283" s="63"/>
      <c r="J283" s="63"/>
      <c r="K283" s="63"/>
    </row>
    <row r="284" spans="1:11" ht="15">
      <c r="A284" s="63"/>
      <c r="B284" s="63"/>
      <c r="C284" s="63"/>
      <c r="D284" s="63"/>
      <c r="E284" s="63"/>
      <c r="F284" s="63"/>
      <c r="G284" s="63"/>
      <c r="H284" s="63"/>
      <c r="I284" s="63"/>
      <c r="J284" s="63"/>
      <c r="K284" s="63"/>
    </row>
    <row r="285" spans="1:11" ht="15">
      <c r="A285" s="63"/>
      <c r="B285" s="63"/>
      <c r="C285" s="63"/>
      <c r="D285" s="63"/>
      <c r="E285" s="63"/>
      <c r="F285" s="63"/>
      <c r="G285" s="63"/>
      <c r="H285" s="63"/>
      <c r="I285" s="63"/>
      <c r="J285" s="63"/>
      <c r="K285" s="63"/>
    </row>
    <row r="286" spans="1:11" ht="15">
      <c r="A286" s="63"/>
      <c r="B286" s="63"/>
      <c r="C286" s="63"/>
      <c r="D286" s="63"/>
      <c r="E286" s="63"/>
      <c r="F286" s="63"/>
      <c r="G286" s="63"/>
      <c r="H286" s="63"/>
      <c r="I286" s="63"/>
      <c r="J286" s="63"/>
      <c r="K286" s="63"/>
    </row>
    <row r="287" spans="1:11" ht="15">
      <c r="A287" s="63"/>
      <c r="B287" s="63"/>
      <c r="C287" s="63"/>
      <c r="D287" s="63"/>
      <c r="E287" s="63"/>
      <c r="F287" s="63"/>
      <c r="G287" s="63"/>
      <c r="H287" s="63"/>
      <c r="I287" s="63"/>
      <c r="J287" s="63"/>
      <c r="K287" s="63"/>
    </row>
    <row r="288" spans="1:11" ht="15">
      <c r="A288" s="63"/>
      <c r="B288" s="63"/>
      <c r="C288" s="63"/>
      <c r="D288" s="63"/>
      <c r="E288" s="63"/>
      <c r="F288" s="63"/>
      <c r="G288" s="63"/>
      <c r="H288" s="63"/>
      <c r="I288" s="63"/>
      <c r="J288" s="63"/>
      <c r="K288" s="63"/>
    </row>
    <row r="289" spans="1:11" ht="15">
      <c r="A289" s="63"/>
      <c r="B289" s="63"/>
      <c r="C289" s="63"/>
      <c r="D289" s="63"/>
      <c r="E289" s="63"/>
      <c r="F289" s="63"/>
      <c r="G289" s="63"/>
      <c r="H289" s="63"/>
      <c r="I289" s="63"/>
      <c r="J289" s="63"/>
      <c r="K289" s="63"/>
    </row>
    <row r="290" spans="1:11" ht="15">
      <c r="A290" s="63"/>
      <c r="B290" s="63"/>
      <c r="C290" s="63"/>
      <c r="D290" s="63"/>
      <c r="E290" s="63"/>
      <c r="F290" s="63"/>
      <c r="G290" s="63"/>
      <c r="H290" s="63"/>
      <c r="I290" s="63"/>
      <c r="J290" s="63"/>
      <c r="K290" s="63"/>
    </row>
  </sheetData>
  <sheetProtection sheet="1" objects="1" scenarios="1" selectLockedCells="1" selectUnlockedCells="1"/>
  <mergeCells count="184">
    <mergeCell ref="AN9:AN10"/>
    <mergeCell ref="AN11:AN21"/>
    <mergeCell ref="AM12:AM21"/>
    <mergeCell ref="AD29:AD33"/>
    <mergeCell ref="AI29:AI33"/>
    <mergeCell ref="AO9:AO10"/>
    <mergeCell ref="AO11:AO21"/>
    <mergeCell ref="AF9:AF10"/>
    <mergeCell ref="AH9:AH10"/>
    <mergeCell ref="AI9:AI10"/>
    <mergeCell ref="AB6:AB9"/>
    <mergeCell ref="AC6:AC9"/>
    <mergeCell ref="AD6:AM8"/>
    <mergeCell ref="A2:J2"/>
    <mergeCell ref="AQ2:AT2"/>
    <mergeCell ref="A3:B3"/>
    <mergeCell ref="E3:J3"/>
    <mergeCell ref="AP3:AP28"/>
    <mergeCell ref="AQ3:AT4"/>
    <mergeCell ref="N9:N10"/>
    <mergeCell ref="T6:T10"/>
    <mergeCell ref="E6:E7"/>
    <mergeCell ref="F6:G6"/>
    <mergeCell ref="H6:H7"/>
    <mergeCell ref="I6:J7"/>
    <mergeCell ref="A9:F9"/>
    <mergeCell ref="G9:J9"/>
    <mergeCell ref="A8:B8"/>
    <mergeCell ref="I8:J8"/>
    <mergeCell ref="L9:L10"/>
    <mergeCell ref="AX3:AX28"/>
    <mergeCell ref="A4:B4"/>
    <mergeCell ref="E4:J4"/>
    <mergeCell ref="A5:B5"/>
    <mergeCell ref="C5:J5"/>
    <mergeCell ref="A6:B7"/>
    <mergeCell ref="C6:C7"/>
    <mergeCell ref="D6:D7"/>
    <mergeCell ref="V14:V15"/>
    <mergeCell ref="A15:D15"/>
    <mergeCell ref="G15:H15"/>
    <mergeCell ref="I15:J15"/>
    <mergeCell ref="I13:J13"/>
    <mergeCell ref="A14:D14"/>
    <mergeCell ref="E14:F14"/>
    <mergeCell ref="G14:H14"/>
    <mergeCell ref="Y6:Y10"/>
    <mergeCell ref="Z6:Z10"/>
    <mergeCell ref="U6:V10"/>
    <mergeCell ref="AG9:AG10"/>
    <mergeCell ref="M9:M10"/>
    <mergeCell ref="AA6:AA10"/>
    <mergeCell ref="AD9:AD10"/>
    <mergeCell ref="AE9:AE10"/>
    <mergeCell ref="O9:O10"/>
    <mergeCell ref="P9:P10"/>
    <mergeCell ref="AJ9:AJ10"/>
    <mergeCell ref="AK9:AK10"/>
    <mergeCell ref="AL9:AL10"/>
    <mergeCell ref="AM9:AM10"/>
    <mergeCell ref="A10:D10"/>
    <mergeCell ref="E10:F10"/>
    <mergeCell ref="G10:H10"/>
    <mergeCell ref="I10:J10"/>
    <mergeCell ref="R9:R10"/>
    <mergeCell ref="W6:X10"/>
    <mergeCell ref="A11:D11"/>
    <mergeCell ref="E11:F11"/>
    <mergeCell ref="G11:H11"/>
    <mergeCell ref="I11:J11"/>
    <mergeCell ref="V11:V12"/>
    <mergeCell ref="A16:D16"/>
    <mergeCell ref="E16:F16"/>
    <mergeCell ref="G16:H16"/>
    <mergeCell ref="I16:J16"/>
    <mergeCell ref="E15:F15"/>
    <mergeCell ref="A17:D17"/>
    <mergeCell ref="E17:F17"/>
    <mergeCell ref="G17:H17"/>
    <mergeCell ref="I17:J17"/>
    <mergeCell ref="AG11:AG21"/>
    <mergeCell ref="AH11:AH21"/>
    <mergeCell ref="V17:V21"/>
    <mergeCell ref="A18:D18"/>
    <mergeCell ref="E18:F18"/>
    <mergeCell ref="G18:H18"/>
    <mergeCell ref="AI11:AI21"/>
    <mergeCell ref="AJ11:AJ21"/>
    <mergeCell ref="AK11:AK21"/>
    <mergeCell ref="W11:W21"/>
    <mergeCell ref="X11:X21"/>
    <mergeCell ref="Z11:Z21"/>
    <mergeCell ref="AD11:AD21"/>
    <mergeCell ref="AE11:AE21"/>
    <mergeCell ref="AB19:AB22"/>
    <mergeCell ref="AC19:AC22"/>
    <mergeCell ref="AL11:AL21"/>
    <mergeCell ref="A12:D12"/>
    <mergeCell ref="E12:F12"/>
    <mergeCell ref="G12:H12"/>
    <mergeCell ref="I12:J12"/>
    <mergeCell ref="AB12:AB16"/>
    <mergeCell ref="A13:D13"/>
    <mergeCell ref="E13:F13"/>
    <mergeCell ref="G13:H13"/>
    <mergeCell ref="AF11:AF21"/>
    <mergeCell ref="I18:J18"/>
    <mergeCell ref="A19:D19"/>
    <mergeCell ref="E19:F19"/>
    <mergeCell ref="G19:H19"/>
    <mergeCell ref="I19:J19"/>
    <mergeCell ref="A20:D20"/>
    <mergeCell ref="A26:B26"/>
    <mergeCell ref="C26:D26"/>
    <mergeCell ref="I14:J14"/>
    <mergeCell ref="E20:F20"/>
    <mergeCell ref="G20:H20"/>
    <mergeCell ref="I20:J20"/>
    <mergeCell ref="A21:D21"/>
    <mergeCell ref="E21:F21"/>
    <mergeCell ref="G21:H21"/>
    <mergeCell ref="I21:J21"/>
    <mergeCell ref="A22:D22"/>
    <mergeCell ref="E22:F22"/>
    <mergeCell ref="G22:H22"/>
    <mergeCell ref="I22:J22"/>
    <mergeCell ref="Y22:Z22"/>
    <mergeCell ref="AD22:AE22"/>
    <mergeCell ref="AJ23:AJ28"/>
    <mergeCell ref="AK23:AK28"/>
    <mergeCell ref="AF22:AG22"/>
    <mergeCell ref="A23:B23"/>
    <mergeCell ref="C23:D23"/>
    <mergeCell ref="E23:F23"/>
    <mergeCell ref="G23:H23"/>
    <mergeCell ref="I23:J23"/>
    <mergeCell ref="V23:V28"/>
    <mergeCell ref="W23:W28"/>
    <mergeCell ref="E26:F26"/>
    <mergeCell ref="G26:H26"/>
    <mergeCell ref="I26:J26"/>
    <mergeCell ref="AB24:AB26"/>
    <mergeCell ref="AC24:AC26"/>
    <mergeCell ref="AB27:AB28"/>
    <mergeCell ref="AC27:AC28"/>
    <mergeCell ref="X23:X28"/>
    <mergeCell ref="Z23:Z28"/>
    <mergeCell ref="G25:H25"/>
    <mergeCell ref="A24:B24"/>
    <mergeCell ref="C24:D24"/>
    <mergeCell ref="E24:F24"/>
    <mergeCell ref="G24:H24"/>
    <mergeCell ref="I24:J24"/>
    <mergeCell ref="A25:B25"/>
    <mergeCell ref="C25:D25"/>
    <mergeCell ref="E25:F25"/>
    <mergeCell ref="I25:J25"/>
    <mergeCell ref="I27:J27"/>
    <mergeCell ref="AQ27:AT28"/>
    <mergeCell ref="AU3:AU28"/>
    <mergeCell ref="AW3:AW4"/>
    <mergeCell ref="AL23:AL28"/>
    <mergeCell ref="AM23:AM28"/>
    <mergeCell ref="AD23:AE28"/>
    <mergeCell ref="AF23:AG28"/>
    <mergeCell ref="AH23:AH28"/>
    <mergeCell ref="AI23:AI28"/>
    <mergeCell ref="AW27:AW28"/>
    <mergeCell ref="A28:B28"/>
    <mergeCell ref="C28:D28"/>
    <mergeCell ref="E28:F28"/>
    <mergeCell ref="G28:H28"/>
    <mergeCell ref="I28:J28"/>
    <mergeCell ref="A27:B27"/>
    <mergeCell ref="C27:D27"/>
    <mergeCell ref="E27:F27"/>
    <mergeCell ref="G27:H27"/>
    <mergeCell ref="AP34:AU35"/>
    <mergeCell ref="AP29:AP30"/>
    <mergeCell ref="AQ29:AT29"/>
    <mergeCell ref="AU29:AU30"/>
    <mergeCell ref="AQ30:AT31"/>
    <mergeCell ref="AP31:AP32"/>
    <mergeCell ref="AU31:AU32"/>
  </mergeCells>
  <conditionalFormatting sqref="AQ7:AT8 AQ19:AT20 AQ23:AT24">
    <cfRule type="expression" priority="13" dxfId="5">
      <formula>$H$8=5</formula>
    </cfRule>
  </conditionalFormatting>
  <conditionalFormatting sqref="AQ11:AT12">
    <cfRule type="expression" priority="11" dxfId="5">
      <formula>$H$8=5</formula>
    </cfRule>
    <cfRule type="expression" priority="12" dxfId="10">
      <formula>$H$8=5</formula>
    </cfRule>
  </conditionalFormatting>
  <conditionalFormatting sqref="AQ15:AT16">
    <cfRule type="expression" priority="6" dxfId="5">
      <formula>$H$8=1</formula>
    </cfRule>
    <cfRule type="expression" priority="10" dxfId="5">
      <formula>$H$8=5</formula>
    </cfRule>
  </conditionalFormatting>
  <conditionalFormatting sqref="AQ8:AT9 AQ13:AT14 AQ18:AT19 AQ22:AT23">
    <cfRule type="expression" priority="9" dxfId="5">
      <formula>$H$8=4</formula>
    </cfRule>
  </conditionalFormatting>
  <conditionalFormatting sqref="AQ9:AT10 AQ15:AT16 AQ21:AT22">
    <cfRule type="expression" priority="8" dxfId="5">
      <formula>$H$8=3</formula>
    </cfRule>
  </conditionalFormatting>
  <conditionalFormatting sqref="AQ11:AT12 AQ19:AT20">
    <cfRule type="expression" priority="7" dxfId="5">
      <formula>$H$8=2</formula>
    </cfRule>
  </conditionalFormatting>
  <conditionalFormatting sqref="AQ17:AT17 AQ15:AT15">
    <cfRule type="expression" priority="5" dxfId="130">
      <formula>$H$8=1</formula>
    </cfRule>
  </conditionalFormatting>
  <conditionalFormatting sqref="AQ11:AT11 AQ13:AT13 AQ19:AT19 AQ21:AT21">
    <cfRule type="expression" priority="4" dxfId="130">
      <formula>$H$8=2</formula>
    </cfRule>
  </conditionalFormatting>
  <conditionalFormatting sqref="AQ9:AT9 AQ11:AT11 AQ15:AT15 AQ17:AT17 AQ21:AT21 AQ23:AT23">
    <cfRule type="expression" priority="3" dxfId="130">
      <formula>$H$8=3</formula>
    </cfRule>
  </conditionalFormatting>
  <conditionalFormatting sqref="AQ8:AT8 AQ10:AT10 AQ13:AT13 AQ15:AT15 AQ18:AT18 AQ20:AT20 AQ22:AT22 AQ24:AT24">
    <cfRule type="expression" priority="2" dxfId="130">
      <formula>$H$8=4</formula>
    </cfRule>
  </conditionalFormatting>
  <conditionalFormatting sqref="AQ7:AT7 AQ9:AT9 AQ11:AT11 AQ13:AT13 AQ15:AT15 AQ17:AT17 AQ19:AT19 AQ21:AT21 AQ23:AT23 AQ25:AT25">
    <cfRule type="expression" priority="1" dxfId="0">
      <formula>$H$8=5</formula>
    </cfRule>
  </conditionalFormatting>
  <dataValidations count="11">
    <dataValidation allowBlank="1" showInputMessage="1" showErrorMessage="1" prompt="Выбирите цвет материала" sqref="C5"/>
    <dataValidation allowBlank="1" showInputMessage="1" showErrorMessage="1" prompt="Выбирите материал наполнения" sqref="I8"/>
    <dataValidation type="whole" showInputMessage="1" showErrorMessage="1" prompt="Добустимые значения:     0, 1, 2, 3, 4, 5." errorTitle="Не допостимое значение" error="Введенное значение не соответствует диапазону: 0, 1, 2, 3, 4, 5." sqref="H8">
      <formula1>0</formula1>
      <formula2>5</formula2>
    </dataValidation>
    <dataValidation allowBlank="1" showInputMessage="1" showErrorMessage="1" promptTitle="Внимание ! ! !" prompt="Номер заказа заполняется при оформлении заказа в магазине." sqref="C3"/>
    <dataValidation allowBlank="1" showInputMessage="1" showErrorMessage="1" prompt="Укажите ваши Ф.И.О. в именительном падеже" sqref="E3"/>
    <dataValidation allowBlank="1" showInputMessage="1" showErrorMessage="1" prompt="Укажите ваш контактный телефон" sqref="E4:K4"/>
    <dataValidation errorStyle="information" type="whole" allowBlank="1" showInputMessage="1" showErrorMessage="1" prompt="ШИРИНА&#10;Минимальное значение: 296&#10;Максимальное значение: 2800" error="Минимальное значение: 296&#10;Максимальное значение: 2800&#10;&#10;Фасады, без наполнения,чей размер менее 296 мм расчитываются ниже! ! !&#10;Фасады размер которых превышает 2800 мм НЕ  ИЗГОТАВЛИВАЕМ ! ! !" sqref="D8">
      <formula1>296</formula1>
      <formula2>2800</formula2>
    </dataValidation>
    <dataValidation errorStyle="information" type="whole" allowBlank="1" showInputMessage="1" showErrorMessage="1" prompt="ДЛИНА&#10;Минимальное значение: 296&#10;Максимальное значение: 2800" errorTitle="Внимание ! ! !" error="Минимальное значение: 296&#10;Максимальное значение: 2800&#10;&#10;Фасады, без наполнения,чей размер менее 296 мм расчитываются ниже! ! !&#10;Фасады размер которых превышает 2800 мм НЕ  ИЗГОТАВЛИВАЕМ ! ! !" sqref="C8">
      <formula1>296</formula1>
      <formula2>2800</formula2>
    </dataValidation>
    <dataValidation allowBlank="1" showInputMessage="1" showErrorMessage="1" prompt="Количество фасадов" sqref="E8"/>
    <dataValidation allowBlank="1" showInputMessage="1" showErrorMessage="1" prompt="Количество петель по длине:&#10;По умолчанию - 100 мм от крайней верхней и нижней точки фасада&#10;НО НЕ МЕНЕЕ 100 мм от крайний верхней и нижний точки фасада ! ! !" sqref="F8"/>
    <dataValidation allowBlank="1" showInputMessage="1" showErrorMessage="1" prompt="Количество петель по ширине:&#10;По умолчанию - 100 мм от крайней верхней и нижней точки фасада&#10;НО НЕ МЕНЕЕ 100 мм от крайний верхней и нижний точки фасада ! ! !" sqref="G8"/>
  </dataValidation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5"/>
  <dimension ref="A1:AZ290"/>
  <sheetViews>
    <sheetView zoomScale="55" zoomScaleNormal="55" zoomScalePageLayoutView="0" workbookViewId="0" topLeftCell="A1">
      <selection activeCell="Y23" sqref="Y23"/>
    </sheetView>
  </sheetViews>
  <sheetFormatPr defaultColWidth="9.140625" defaultRowHeight="15"/>
  <cols>
    <col min="1" max="2" width="5.7109375" style="1" customWidth="1"/>
    <col min="3" max="3" width="14.00390625" style="1" customWidth="1"/>
    <col min="4" max="8" width="10.7109375" style="1" customWidth="1"/>
    <col min="9" max="11" width="9.7109375" style="1" customWidth="1"/>
    <col min="12" max="12" width="35.8515625" style="1" customWidth="1"/>
    <col min="13" max="13" width="36.00390625" style="1" customWidth="1"/>
    <col min="14" max="14" width="44.57421875" style="1" customWidth="1"/>
    <col min="15" max="15" width="34.421875" style="1" customWidth="1"/>
    <col min="16" max="18" width="14.8515625" style="1" customWidth="1"/>
    <col min="19" max="19" width="12.140625" style="1" customWidth="1"/>
    <col min="20" max="20" width="20.140625" style="1" customWidth="1"/>
    <col min="21" max="24" width="21.421875" style="1" customWidth="1"/>
    <col min="25" max="26" width="20.421875" style="1" customWidth="1"/>
    <col min="27" max="27" width="26.00390625" style="1" customWidth="1"/>
    <col min="28" max="28" width="21.140625" style="1" customWidth="1"/>
    <col min="29" max="29" width="17.140625" style="1" customWidth="1"/>
    <col min="30" max="30" width="21.00390625" style="1" customWidth="1"/>
    <col min="31" max="31" width="20.7109375" style="1" customWidth="1"/>
    <col min="32" max="33" width="17.140625" style="1" customWidth="1"/>
    <col min="34" max="34" width="26.421875" style="1" customWidth="1"/>
    <col min="35" max="35" width="18.421875" style="1" customWidth="1"/>
    <col min="36" max="36" width="25.8515625" style="1" customWidth="1"/>
    <col min="37" max="37" width="18.421875" style="1" customWidth="1"/>
    <col min="38" max="38" width="42.57421875" style="1" customWidth="1"/>
    <col min="39" max="39" width="34.7109375" style="1" customWidth="1"/>
    <col min="40" max="40" width="14.8515625" style="1" customWidth="1"/>
    <col min="41" max="41" width="17.7109375" style="1" customWidth="1"/>
    <col min="42" max="42" width="9.7109375" style="1" customWidth="1"/>
    <col min="43" max="46" width="9.140625" style="1" customWidth="1"/>
    <col min="47" max="47" width="9.7109375" style="1" customWidth="1"/>
    <col min="48" max="48" width="4.28125" style="1" customWidth="1"/>
    <col min="49" max="49" width="14.57421875" style="1" customWidth="1"/>
    <col min="50" max="50" width="15.57421875" style="1" customWidth="1"/>
    <col min="51" max="51" width="9.140625" style="1" hidden="1" customWidth="1"/>
    <col min="52" max="53" width="0" style="1" hidden="1" customWidth="1"/>
    <col min="54" max="16384" width="9.140625" style="1" customWidth="1"/>
  </cols>
  <sheetData>
    <row r="1" spans="1:11" ht="6" customHeight="1" thickBo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46" ht="64.5" customHeight="1" thickBot="1">
      <c r="A2" s="270" t="s">
        <v>129</v>
      </c>
      <c r="B2" s="270"/>
      <c r="C2" s="270"/>
      <c r="D2" s="270"/>
      <c r="E2" s="270"/>
      <c r="F2" s="270"/>
      <c r="G2" s="270"/>
      <c r="H2" s="270"/>
      <c r="I2" s="270"/>
      <c r="J2" s="270"/>
      <c r="K2" s="31"/>
      <c r="L2" s="31"/>
      <c r="M2" s="31"/>
      <c r="N2" s="31"/>
      <c r="O2" s="31"/>
      <c r="P2" s="31"/>
      <c r="Q2" s="31"/>
      <c r="R2" s="31"/>
      <c r="S2" s="31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Q2" s="239"/>
      <c r="AR2" s="239"/>
      <c r="AS2" s="239"/>
      <c r="AT2" s="239"/>
    </row>
    <row r="3" spans="1:50" ht="22.5" customHeight="1" thickBot="1">
      <c r="A3" s="266" t="s">
        <v>45</v>
      </c>
      <c r="B3" s="266"/>
      <c r="C3" s="28">
        <f>'БЛАНК ЗАКАЗА'!C3</f>
        <v>0</v>
      </c>
      <c r="D3" s="28" t="s">
        <v>0</v>
      </c>
      <c r="E3" s="266">
        <f>'БЛАНК ЗАКАЗА'!E3:J3</f>
        <v>0</v>
      </c>
      <c r="F3" s="266"/>
      <c r="G3" s="266"/>
      <c r="H3" s="266"/>
      <c r="I3" s="266"/>
      <c r="J3" s="266"/>
      <c r="K3" s="31"/>
      <c r="L3" s="31"/>
      <c r="M3" s="31"/>
      <c r="N3" s="31"/>
      <c r="O3" s="31"/>
      <c r="P3" s="31"/>
      <c r="Q3" s="31"/>
      <c r="R3" s="31"/>
      <c r="S3" s="31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P3" s="284"/>
      <c r="AQ3" s="288"/>
      <c r="AR3" s="288"/>
      <c r="AS3" s="288"/>
      <c r="AT3" s="289"/>
      <c r="AU3" s="287"/>
      <c r="AV3" s="33"/>
      <c r="AW3" s="259">
        <v>100</v>
      </c>
      <c r="AX3" s="279">
        <f>C8</f>
        <v>0</v>
      </c>
    </row>
    <row r="4" spans="1:50" ht="22.5" customHeight="1" thickBot="1">
      <c r="A4" s="266" t="s">
        <v>46</v>
      </c>
      <c r="B4" s="266"/>
      <c r="C4" s="15">
        <f>'БЛАНК ЗАКАЗА'!C4</f>
        <v>0</v>
      </c>
      <c r="D4" s="28" t="s">
        <v>1</v>
      </c>
      <c r="E4" s="266">
        <f>'БЛАНК ЗАКАЗА'!E4:J4</f>
        <v>0</v>
      </c>
      <c r="F4" s="266"/>
      <c r="G4" s="266"/>
      <c r="H4" s="266"/>
      <c r="I4" s="266"/>
      <c r="J4" s="266"/>
      <c r="K4" s="31"/>
      <c r="L4" s="31"/>
      <c r="M4" s="31"/>
      <c r="N4" s="31"/>
      <c r="O4" s="31"/>
      <c r="P4" s="31"/>
      <c r="Q4" s="31"/>
      <c r="R4" s="31"/>
      <c r="S4" s="31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P4" s="285"/>
      <c r="AQ4" s="290"/>
      <c r="AR4" s="290"/>
      <c r="AS4" s="290"/>
      <c r="AT4" s="291"/>
      <c r="AU4" s="287"/>
      <c r="AV4" s="34"/>
      <c r="AW4" s="260"/>
      <c r="AX4" s="280"/>
    </row>
    <row r="5" spans="1:50" ht="22.5" customHeight="1" thickBot="1">
      <c r="A5" s="266" t="s">
        <v>47</v>
      </c>
      <c r="B5" s="266"/>
      <c r="C5" s="266" t="str">
        <f>'БЛАНК ЗАКАЗА'!C5:J5</f>
        <v>ЛДСП Дуб Гладстоун серо-бежевый</v>
      </c>
      <c r="D5" s="266"/>
      <c r="E5" s="266"/>
      <c r="F5" s="266"/>
      <c r="G5" s="266"/>
      <c r="H5" s="266"/>
      <c r="I5" s="266"/>
      <c r="J5" s="266"/>
      <c r="K5" s="31"/>
      <c r="L5" s="31"/>
      <c r="M5" s="31"/>
      <c r="N5" s="31"/>
      <c r="O5" s="31"/>
      <c r="P5" s="31"/>
      <c r="Q5" s="31"/>
      <c r="R5" s="31"/>
      <c r="S5" s="31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P5" s="285"/>
      <c r="AQ5" s="35"/>
      <c r="AR5" s="35"/>
      <c r="AS5" s="35"/>
      <c r="AT5" s="35"/>
      <c r="AU5" s="287"/>
      <c r="AV5" s="36"/>
      <c r="AW5" s="37"/>
      <c r="AX5" s="281"/>
    </row>
    <row r="6" spans="1:51" ht="22.5" customHeight="1" thickBot="1">
      <c r="A6" s="266" t="s">
        <v>2</v>
      </c>
      <c r="B6" s="266"/>
      <c r="C6" s="270" t="s">
        <v>97</v>
      </c>
      <c r="D6" s="270" t="s">
        <v>100</v>
      </c>
      <c r="E6" s="270" t="s">
        <v>9</v>
      </c>
      <c r="F6" s="270" t="s">
        <v>20</v>
      </c>
      <c r="G6" s="270"/>
      <c r="H6" s="219" t="s">
        <v>101</v>
      </c>
      <c r="I6" s="270" t="s">
        <v>35</v>
      </c>
      <c r="J6" s="270"/>
      <c r="K6" s="31"/>
      <c r="L6" s="31"/>
      <c r="M6" s="31"/>
      <c r="N6" s="31"/>
      <c r="O6" s="31"/>
      <c r="P6" s="31"/>
      <c r="Q6" s="31"/>
      <c r="R6" s="31"/>
      <c r="S6" s="31"/>
      <c r="T6" s="247" t="s">
        <v>74</v>
      </c>
      <c r="U6" s="303" t="s">
        <v>75</v>
      </c>
      <c r="V6" s="304"/>
      <c r="W6" s="233" t="s">
        <v>80</v>
      </c>
      <c r="X6" s="234"/>
      <c r="Y6" s="232" t="s">
        <v>76</v>
      </c>
      <c r="Z6" s="240" t="s">
        <v>82</v>
      </c>
      <c r="AA6" s="261" t="s">
        <v>83</v>
      </c>
      <c r="AB6" s="295" t="s">
        <v>26</v>
      </c>
      <c r="AC6" s="296" t="s">
        <v>27</v>
      </c>
      <c r="AD6" s="294" t="s">
        <v>30</v>
      </c>
      <c r="AE6" s="294"/>
      <c r="AF6" s="294"/>
      <c r="AG6" s="294"/>
      <c r="AH6" s="294"/>
      <c r="AI6" s="294"/>
      <c r="AJ6" s="294"/>
      <c r="AK6" s="294"/>
      <c r="AL6" s="294"/>
      <c r="AM6" s="294"/>
      <c r="AN6" s="38"/>
      <c r="AP6" s="285"/>
      <c r="AQ6" s="35"/>
      <c r="AR6" s="35"/>
      <c r="AS6" s="35"/>
      <c r="AT6" s="35"/>
      <c r="AU6" s="287"/>
      <c r="AV6" s="36"/>
      <c r="AW6" s="37"/>
      <c r="AX6" s="281"/>
      <c r="AY6" s="39"/>
    </row>
    <row r="7" spans="1:51" ht="22.5" customHeight="1" thickBot="1">
      <c r="A7" s="266"/>
      <c r="B7" s="266"/>
      <c r="C7" s="270"/>
      <c r="D7" s="270"/>
      <c r="E7" s="270"/>
      <c r="F7" s="29" t="s">
        <v>58</v>
      </c>
      <c r="G7" s="30" t="s">
        <v>8</v>
      </c>
      <c r="H7" s="219"/>
      <c r="I7" s="270"/>
      <c r="J7" s="270"/>
      <c r="K7" s="31"/>
      <c r="L7" s="31">
        <f>IF(G11=0,0,G11+10)</f>
        <v>0</v>
      </c>
      <c r="M7" s="31"/>
      <c r="N7" s="31"/>
      <c r="O7" s="31"/>
      <c r="P7" s="31"/>
      <c r="Q7" s="31"/>
      <c r="R7" s="31"/>
      <c r="S7" s="31"/>
      <c r="T7" s="248"/>
      <c r="U7" s="305"/>
      <c r="V7" s="306"/>
      <c r="W7" s="235"/>
      <c r="X7" s="236"/>
      <c r="Y7" s="232"/>
      <c r="Z7" s="241"/>
      <c r="AA7" s="262"/>
      <c r="AB7" s="295"/>
      <c r="AC7" s="296"/>
      <c r="AD7" s="294"/>
      <c r="AE7" s="294"/>
      <c r="AF7" s="294"/>
      <c r="AG7" s="294"/>
      <c r="AH7" s="294"/>
      <c r="AI7" s="294"/>
      <c r="AJ7" s="294"/>
      <c r="AK7" s="294"/>
      <c r="AL7" s="294"/>
      <c r="AM7" s="294"/>
      <c r="AN7" s="38"/>
      <c r="AO7" s="40"/>
      <c r="AP7" s="285"/>
      <c r="AQ7" s="35"/>
      <c r="AR7" s="35"/>
      <c r="AS7" s="35"/>
      <c r="AT7" s="35"/>
      <c r="AU7" s="287"/>
      <c r="AV7" s="41"/>
      <c r="AW7" s="42"/>
      <c r="AX7" s="281"/>
      <c r="AY7" s="39"/>
    </row>
    <row r="8" spans="1:50" ht="22.5" customHeight="1" thickBot="1">
      <c r="A8" s="266">
        <v>3</v>
      </c>
      <c r="B8" s="266"/>
      <c r="C8" s="28">
        <f>'БЛАНК ЗАКАЗА'!C10</f>
        <v>0</v>
      </c>
      <c r="D8" s="28">
        <f>'БЛАНК ЗАКАЗА'!D10</f>
        <v>0</v>
      </c>
      <c r="E8" s="28">
        <f>'БЛАНК ЗАКАЗА'!E10</f>
        <v>0</v>
      </c>
      <c r="F8" s="28">
        <f>'БЛАНК ЗАКАЗА'!F10</f>
        <v>0</v>
      </c>
      <c r="G8" s="28">
        <f>'БЛАНК ЗАКАЗА'!G10</f>
        <v>0</v>
      </c>
      <c r="H8" s="28">
        <f>'БЛАНК ЗАКАЗА'!H10</f>
        <v>0</v>
      </c>
      <c r="I8" s="266" t="str">
        <f>'БЛАНК ЗАКАЗА'!I10:J10</f>
        <v>ДСП 8 мм</v>
      </c>
      <c r="J8" s="266"/>
      <c r="K8" s="31"/>
      <c r="L8" s="31">
        <f>IF(I12=0,0,I12+5)</f>
        <v>0</v>
      </c>
      <c r="M8" s="31">
        <f>IF(G14=0,0,G14+5)</f>
        <v>0</v>
      </c>
      <c r="N8" s="31"/>
      <c r="O8" s="31"/>
      <c r="P8" s="31"/>
      <c r="Q8" s="31"/>
      <c r="R8" s="31"/>
      <c r="S8" s="31"/>
      <c r="T8" s="248"/>
      <c r="U8" s="305"/>
      <c r="V8" s="306"/>
      <c r="W8" s="235"/>
      <c r="X8" s="236"/>
      <c r="Y8" s="232"/>
      <c r="Z8" s="241"/>
      <c r="AA8" s="262"/>
      <c r="AB8" s="295"/>
      <c r="AC8" s="296"/>
      <c r="AD8" s="294"/>
      <c r="AE8" s="294"/>
      <c r="AF8" s="294"/>
      <c r="AG8" s="294"/>
      <c r="AH8" s="294"/>
      <c r="AI8" s="294"/>
      <c r="AJ8" s="294"/>
      <c r="AK8" s="294"/>
      <c r="AL8" s="294"/>
      <c r="AM8" s="294"/>
      <c r="AN8" s="32"/>
      <c r="AO8" s="43"/>
      <c r="AP8" s="285"/>
      <c r="AQ8" s="35"/>
      <c r="AR8" s="35"/>
      <c r="AS8" s="35"/>
      <c r="AT8" s="35"/>
      <c r="AU8" s="287"/>
      <c r="AV8" s="41"/>
      <c r="AW8" s="42"/>
      <c r="AX8" s="281"/>
    </row>
    <row r="9" spans="1:50" ht="22.5" customHeight="1" thickBot="1">
      <c r="A9" s="256" t="s">
        <v>66</v>
      </c>
      <c r="B9" s="258"/>
      <c r="C9" s="258"/>
      <c r="D9" s="258"/>
      <c r="E9" s="258"/>
      <c r="F9" s="258"/>
      <c r="G9" s="267" t="s">
        <v>67</v>
      </c>
      <c r="H9" s="267"/>
      <c r="I9" s="267"/>
      <c r="J9" s="267"/>
      <c r="K9" s="31"/>
      <c r="L9" s="253" t="s">
        <v>107</v>
      </c>
      <c r="M9" s="253" t="s">
        <v>108</v>
      </c>
      <c r="N9" s="253" t="s">
        <v>109</v>
      </c>
      <c r="O9" s="253" t="s">
        <v>110</v>
      </c>
      <c r="P9" s="254" t="s">
        <v>111</v>
      </c>
      <c r="R9" s="254" t="s">
        <v>112</v>
      </c>
      <c r="S9" s="31"/>
      <c r="T9" s="248"/>
      <c r="U9" s="305"/>
      <c r="V9" s="306"/>
      <c r="W9" s="235"/>
      <c r="X9" s="236"/>
      <c r="Y9" s="232"/>
      <c r="Z9" s="241"/>
      <c r="AA9" s="262"/>
      <c r="AB9" s="295"/>
      <c r="AC9" s="296"/>
      <c r="AD9" s="231" t="s">
        <v>78</v>
      </c>
      <c r="AE9" s="231" t="s">
        <v>165</v>
      </c>
      <c r="AF9" s="231" t="s">
        <v>13</v>
      </c>
      <c r="AG9" s="231" t="s">
        <v>14</v>
      </c>
      <c r="AH9" s="231" t="s">
        <v>16</v>
      </c>
      <c r="AI9" s="231" t="s">
        <v>31</v>
      </c>
      <c r="AJ9" s="231" t="s">
        <v>18</v>
      </c>
      <c r="AK9" s="231" t="s">
        <v>32</v>
      </c>
      <c r="AL9" s="231" t="s">
        <v>33</v>
      </c>
      <c r="AM9" s="231" t="s">
        <v>77</v>
      </c>
      <c r="AN9" s="243" t="s">
        <v>164</v>
      </c>
      <c r="AO9" s="321" t="s">
        <v>166</v>
      </c>
      <c r="AP9" s="285"/>
      <c r="AQ9" s="35"/>
      <c r="AR9" s="35"/>
      <c r="AS9" s="35"/>
      <c r="AT9" s="35"/>
      <c r="AU9" s="287"/>
      <c r="AV9" s="36"/>
      <c r="AW9" s="37"/>
      <c r="AX9" s="281"/>
    </row>
    <row r="10" spans="1:50" ht="22.5" customHeight="1" thickBot="1">
      <c r="A10" s="256"/>
      <c r="B10" s="258"/>
      <c r="C10" s="258"/>
      <c r="D10" s="257"/>
      <c r="E10" s="256" t="s">
        <v>65</v>
      </c>
      <c r="F10" s="258"/>
      <c r="G10" s="265" t="s">
        <v>97</v>
      </c>
      <c r="H10" s="265"/>
      <c r="I10" s="265" t="s">
        <v>98</v>
      </c>
      <c r="J10" s="265"/>
      <c r="K10" s="31"/>
      <c r="L10" s="253"/>
      <c r="M10" s="253"/>
      <c r="N10" s="253"/>
      <c r="O10" s="253"/>
      <c r="P10" s="255"/>
      <c r="R10" s="255"/>
      <c r="S10" s="31"/>
      <c r="T10" s="249"/>
      <c r="U10" s="307"/>
      <c r="V10" s="308"/>
      <c r="W10" s="237"/>
      <c r="X10" s="238"/>
      <c r="Y10" s="232"/>
      <c r="Z10" s="242"/>
      <c r="AA10" s="263"/>
      <c r="AB10" s="80">
        <f>('№ 3'!E11*'ЦЕНЫ+размеры'!B14)+('№ 3'!H8*4)</f>
        <v>0</v>
      </c>
      <c r="AC10" s="81">
        <f>E8*'ЦЕНЫ+размеры'!B15</f>
        <v>0</v>
      </c>
      <c r="AD10" s="231"/>
      <c r="AE10" s="231"/>
      <c r="AF10" s="231"/>
      <c r="AG10" s="231"/>
      <c r="AH10" s="231"/>
      <c r="AI10" s="231"/>
      <c r="AJ10" s="231"/>
      <c r="AK10" s="231"/>
      <c r="AL10" s="231"/>
      <c r="AM10" s="231"/>
      <c r="AN10" s="243"/>
      <c r="AO10" s="321"/>
      <c r="AP10" s="285"/>
      <c r="AQ10" s="35"/>
      <c r="AR10" s="35"/>
      <c r="AS10" s="35"/>
      <c r="AT10" s="35"/>
      <c r="AU10" s="287"/>
      <c r="AV10" s="36"/>
      <c r="AW10" s="37"/>
      <c r="AX10" s="281"/>
    </row>
    <row r="11" spans="1:50" ht="22.5" customHeight="1" thickBot="1">
      <c r="A11" s="256" t="s">
        <v>88</v>
      </c>
      <c r="B11" s="258"/>
      <c r="C11" s="258"/>
      <c r="D11" s="257"/>
      <c r="E11" s="256">
        <f>E8</f>
        <v>0</v>
      </c>
      <c r="F11" s="258"/>
      <c r="G11" s="267">
        <f>C8</f>
        <v>0</v>
      </c>
      <c r="H11" s="267"/>
      <c r="I11" s="267">
        <f>IF(E8,100,0)</f>
        <v>0</v>
      </c>
      <c r="J11" s="267"/>
      <c r="K11" s="31"/>
      <c r="L11" s="79">
        <f>L7</f>
        <v>0</v>
      </c>
      <c r="M11" s="79">
        <f>M8</f>
        <v>0</v>
      </c>
      <c r="N11" s="79">
        <f>IF(I8='ЦЕНЫ+размеры'!F5,G23,0)</f>
        <v>0</v>
      </c>
      <c r="O11" s="79">
        <f>IF(I8='ЦЕНЫ+размеры'!F6,G23,0)</f>
        <v>0</v>
      </c>
      <c r="P11" s="79" t="e">
        <f>IF(I8='ЦЕНЫ+размеры'!#REF!,G23,0)</f>
        <v>#REF!</v>
      </c>
      <c r="R11" s="79">
        <f>IF(I8='ЦЕНЫ+размеры'!F7,G23,0)</f>
        <v>0</v>
      </c>
      <c r="S11" s="31"/>
      <c r="T11" s="48">
        <f>E11*(ROUNDUP(((((G11*I11)*0.000001)*1.2)),2))</f>
        <v>0</v>
      </c>
      <c r="U11" s="76">
        <f>ROUNDUP(T11*1.2,3)</f>
        <v>0</v>
      </c>
      <c r="V11" s="311">
        <f>ROUNDUP(SUM(U11:U12),3)</f>
        <v>0</v>
      </c>
      <c r="W11" s="233" t="s">
        <v>19</v>
      </c>
      <c r="X11" s="314">
        <f>ROUNDUP(SUM(T14:T15,T11:T12,T17:T21),2)</f>
        <v>0</v>
      </c>
      <c r="Y11" s="50">
        <f>ROUNDUP((((G11+I11)*2)*E11)*0.001,3)</f>
        <v>0</v>
      </c>
      <c r="Z11" s="244">
        <f>ROUNDUP(SUM(Y11:Y12,Y14:Y15,Y17:Y21),2)</f>
        <v>0</v>
      </c>
      <c r="AA11" s="84"/>
      <c r="AB11" s="32"/>
      <c r="AC11" s="32"/>
      <c r="AD11" s="231">
        <f>X11*'ЦЕНЫ+размеры'!B16</f>
        <v>0</v>
      </c>
      <c r="AE11" s="231">
        <f>AA23*'ЦЕНЫ+размеры'!B18</f>
        <v>0</v>
      </c>
      <c r="AF11" s="231">
        <f>AB10*'ЦЕНЫ+размеры'!B19</f>
        <v>0</v>
      </c>
      <c r="AG11" s="231">
        <f>AC10*'ЦЕНЫ+размеры'!B20</f>
        <v>0</v>
      </c>
      <c r="AH11" s="231">
        <f>AA27*'ЦЕНЫ+размеры'!B22</f>
        <v>0</v>
      </c>
      <c r="AI11" s="231">
        <f>IF(W23="ДСП 8 мм",SUM(X11+X23)*'ЦЕНЫ+размеры'!B23,X11*'ЦЕНЫ+размеры'!B23)</f>
        <v>0</v>
      </c>
      <c r="AJ11" s="231">
        <f>(AB10*2)*'ЦЕНЫ+размеры'!B24</f>
        <v>0</v>
      </c>
      <c r="AK11" s="231">
        <f>E8*'ЦЕНЫ+размеры'!B21</f>
        <v>0</v>
      </c>
      <c r="AL11" s="231">
        <f>(E8*F8*'ЦЕНЫ+размеры'!B25)+('№ 1'!E8*'№ 1'!G8*'ЦЕНЫ+размеры'!B25)</f>
        <v>0</v>
      </c>
      <c r="AM11" s="64">
        <f>SUM(AD11:AL21,AN11,AD23,AO11)</f>
        <v>0</v>
      </c>
      <c r="AN11" s="243">
        <f>AA25*'ЦЕНЫ+размеры'!B18</f>
        <v>0</v>
      </c>
      <c r="AO11" s="322">
        <f>IF(W23="Решетка 8 мм",X23*'ЦЕНЫ+размеры'!B23,0)</f>
        <v>0</v>
      </c>
      <c r="AP11" s="285"/>
      <c r="AQ11" s="35"/>
      <c r="AR11" s="35"/>
      <c r="AS11" s="35"/>
      <c r="AT11" s="35"/>
      <c r="AU11" s="287"/>
      <c r="AV11" s="41"/>
      <c r="AW11" s="42"/>
      <c r="AX11" s="281"/>
    </row>
    <row r="12" spans="1:50" ht="22.5" customHeight="1" thickBot="1">
      <c r="A12" s="256" t="s">
        <v>89</v>
      </c>
      <c r="B12" s="258"/>
      <c r="C12" s="258"/>
      <c r="D12" s="257"/>
      <c r="E12" s="256">
        <f>E8</f>
        <v>0</v>
      </c>
      <c r="F12" s="258"/>
      <c r="G12" s="267">
        <f>C8</f>
        <v>0</v>
      </c>
      <c r="H12" s="267"/>
      <c r="I12" s="267">
        <f>IF(E8,100,0)</f>
        <v>0</v>
      </c>
      <c r="J12" s="267"/>
      <c r="K12" s="31"/>
      <c r="L12" s="79">
        <f>L8</f>
        <v>0</v>
      </c>
      <c r="M12" s="79">
        <f>I14</f>
        <v>0</v>
      </c>
      <c r="N12" s="79">
        <f>IF(I8='ЦЕНЫ+размеры'!F5,I23,0)</f>
        <v>0</v>
      </c>
      <c r="O12" s="79">
        <f>IF(I8='ЦЕНЫ+размеры'!F6,I23,0)</f>
        <v>0</v>
      </c>
      <c r="P12" s="79" t="e">
        <f>IF(I8='ЦЕНЫ+размеры'!#REF!,I23,0)</f>
        <v>#REF!</v>
      </c>
      <c r="R12" s="79">
        <f>IF(I8='ЦЕНЫ+размеры'!F7,I23,0)</f>
        <v>0</v>
      </c>
      <c r="S12" s="31"/>
      <c r="T12" s="48">
        <f>E12*(ROUNDUP(((((G12*I12)*0.000001)*1.2)),2))</f>
        <v>0</v>
      </c>
      <c r="U12" s="76">
        <f aca="true" t="shared" si="0" ref="U12:U28">ROUNDUP(T12*1.2,3)</f>
        <v>0</v>
      </c>
      <c r="V12" s="312"/>
      <c r="W12" s="235"/>
      <c r="X12" s="314"/>
      <c r="Y12" s="50">
        <f>ROUNDUP((((G12+I12)*2)*E12)*0.001,3)</f>
        <v>0</v>
      </c>
      <c r="Z12" s="245"/>
      <c r="AA12" s="84">
        <f>Y12*1.5</f>
        <v>0</v>
      </c>
      <c r="AB12" s="247" t="s">
        <v>102</v>
      </c>
      <c r="AC12" s="32"/>
      <c r="AD12" s="231"/>
      <c r="AE12" s="231"/>
      <c r="AF12" s="231"/>
      <c r="AG12" s="231"/>
      <c r="AH12" s="231"/>
      <c r="AI12" s="231"/>
      <c r="AJ12" s="231"/>
      <c r="AK12" s="231"/>
      <c r="AL12" s="231"/>
      <c r="AM12" s="300"/>
      <c r="AN12" s="243"/>
      <c r="AO12" s="322"/>
      <c r="AP12" s="285"/>
      <c r="AQ12" s="35"/>
      <c r="AR12" s="35"/>
      <c r="AS12" s="35"/>
      <c r="AT12" s="35"/>
      <c r="AU12" s="287"/>
      <c r="AV12" s="41"/>
      <c r="AW12" s="42"/>
      <c r="AX12" s="281"/>
    </row>
    <row r="13" spans="1:50" ht="22.5" customHeight="1" thickBot="1">
      <c r="A13" s="256"/>
      <c r="B13" s="258"/>
      <c r="C13" s="258"/>
      <c r="D13" s="257"/>
      <c r="E13" s="256" t="s">
        <v>65</v>
      </c>
      <c r="F13" s="258"/>
      <c r="G13" s="265" t="s">
        <v>99</v>
      </c>
      <c r="H13" s="265"/>
      <c r="I13" s="265" t="s">
        <v>98</v>
      </c>
      <c r="J13" s="265"/>
      <c r="K13" s="31"/>
      <c r="L13" s="79">
        <f>E11+E12</f>
        <v>0</v>
      </c>
      <c r="M13" s="79">
        <f>E14+E15+E17+E18+E19+E20+E21</f>
        <v>0</v>
      </c>
      <c r="N13" s="79">
        <f>IF(I8='ЦЕНЫ+размеры'!F5,E23+E24+E25+E26+E27+E28,0)</f>
        <v>0</v>
      </c>
      <c r="O13" s="79">
        <f>IF(I8='ЦЕНЫ+размеры'!F6,E23+E24+E25+E26+E27+E28,0)</f>
        <v>0</v>
      </c>
      <c r="P13" s="79" t="e">
        <f>IF(I8='ЦЕНЫ+размеры'!#REF!,E23+E24+E25+E26+E27+E28,0)</f>
        <v>#REF!</v>
      </c>
      <c r="R13" s="79">
        <f>IF(I8='ЦЕНЫ+размеры'!F7,E23+E24+E25+E26+E27+E28,0)</f>
        <v>0</v>
      </c>
      <c r="S13" s="31"/>
      <c r="T13" s="83"/>
      <c r="U13" s="32"/>
      <c r="V13" s="32"/>
      <c r="W13" s="235"/>
      <c r="X13" s="315"/>
      <c r="Y13" s="32"/>
      <c r="Z13" s="245"/>
      <c r="AA13" s="84"/>
      <c r="AB13" s="248"/>
      <c r="AC13" s="32"/>
      <c r="AD13" s="231"/>
      <c r="AE13" s="231"/>
      <c r="AF13" s="231"/>
      <c r="AG13" s="231"/>
      <c r="AH13" s="231"/>
      <c r="AI13" s="231"/>
      <c r="AJ13" s="231"/>
      <c r="AK13" s="231"/>
      <c r="AL13" s="231"/>
      <c r="AM13" s="301"/>
      <c r="AN13" s="243"/>
      <c r="AO13" s="322"/>
      <c r="AP13" s="285"/>
      <c r="AQ13" s="35"/>
      <c r="AR13" s="35"/>
      <c r="AS13" s="35"/>
      <c r="AT13" s="35"/>
      <c r="AU13" s="287"/>
      <c r="AV13" s="36"/>
      <c r="AW13" s="37"/>
      <c r="AX13" s="281"/>
    </row>
    <row r="14" spans="1:50" ht="22.5" customHeight="1" thickBot="1">
      <c r="A14" s="256" t="s">
        <v>90</v>
      </c>
      <c r="B14" s="258"/>
      <c r="C14" s="258"/>
      <c r="D14" s="257"/>
      <c r="E14" s="256">
        <f>E11</f>
        <v>0</v>
      </c>
      <c r="F14" s="258"/>
      <c r="G14" s="267">
        <f>IF(E8,100,0)</f>
        <v>0</v>
      </c>
      <c r="H14" s="267"/>
      <c r="I14" s="267">
        <f>IF(E8,D8-I11-I12,0)</f>
        <v>0</v>
      </c>
      <c r="J14" s="267"/>
      <c r="K14" s="31"/>
      <c r="L14" s="31"/>
      <c r="M14" s="31"/>
      <c r="N14" s="31"/>
      <c r="O14" s="31"/>
      <c r="P14" s="31"/>
      <c r="Q14" s="31"/>
      <c r="R14" s="31"/>
      <c r="S14" s="31"/>
      <c r="T14" s="48">
        <f>E14*(ROUNDUP(((((G14*I14)*0.000001)*1.2)),2))</f>
        <v>0</v>
      </c>
      <c r="U14" s="76">
        <f t="shared" si="0"/>
        <v>0</v>
      </c>
      <c r="V14" s="311">
        <f>ROUNDUP(SUM(U14:U15),3)</f>
        <v>0</v>
      </c>
      <c r="W14" s="235"/>
      <c r="X14" s="314"/>
      <c r="Y14" s="50">
        <f>ROUNDUP((((G14+I14)*2)*E14)*0.001,3)</f>
        <v>0</v>
      </c>
      <c r="Z14" s="245"/>
      <c r="AA14" s="84">
        <f>Y14*1.5</f>
        <v>0</v>
      </c>
      <c r="AB14" s="248"/>
      <c r="AC14" s="32"/>
      <c r="AD14" s="231"/>
      <c r="AE14" s="231"/>
      <c r="AF14" s="231"/>
      <c r="AG14" s="231"/>
      <c r="AH14" s="231"/>
      <c r="AI14" s="231"/>
      <c r="AJ14" s="231"/>
      <c r="AK14" s="231"/>
      <c r="AL14" s="231"/>
      <c r="AM14" s="301"/>
      <c r="AN14" s="243"/>
      <c r="AO14" s="322"/>
      <c r="AP14" s="285"/>
      <c r="AQ14" s="35"/>
      <c r="AR14" s="35"/>
      <c r="AS14" s="35"/>
      <c r="AT14" s="35"/>
      <c r="AU14" s="287"/>
      <c r="AV14" s="36"/>
      <c r="AW14" s="37"/>
      <c r="AX14" s="281"/>
    </row>
    <row r="15" spans="1:50" ht="22.5" customHeight="1" thickBot="1">
      <c r="A15" s="256" t="s">
        <v>91</v>
      </c>
      <c r="B15" s="258"/>
      <c r="C15" s="258"/>
      <c r="D15" s="257"/>
      <c r="E15" s="256">
        <f>E11</f>
        <v>0</v>
      </c>
      <c r="F15" s="258"/>
      <c r="G15" s="267">
        <f>IF(E8,100,0)</f>
        <v>0</v>
      </c>
      <c r="H15" s="267"/>
      <c r="I15" s="267">
        <f>IF(E8,D8-I11-I12,0)</f>
        <v>0</v>
      </c>
      <c r="J15" s="267"/>
      <c r="K15" s="31"/>
      <c r="L15" s="31"/>
      <c r="M15" s="31"/>
      <c r="N15" s="31"/>
      <c r="O15" s="31"/>
      <c r="P15" s="31"/>
      <c r="Q15" s="31"/>
      <c r="R15" s="31"/>
      <c r="S15" s="31"/>
      <c r="T15" s="48">
        <f>E15*(ROUNDUP(((((G15*I15)*0.000001)*1.2)),2))</f>
        <v>0</v>
      </c>
      <c r="U15" s="76">
        <f t="shared" si="0"/>
        <v>0</v>
      </c>
      <c r="V15" s="312"/>
      <c r="W15" s="235"/>
      <c r="X15" s="314"/>
      <c r="Y15" s="50">
        <f>ROUNDUP((((G15+I15)*2)*E15)*0.001,3)</f>
        <v>0</v>
      </c>
      <c r="Z15" s="245"/>
      <c r="AA15" s="84">
        <f>Y15*1.5</f>
        <v>0</v>
      </c>
      <c r="AB15" s="248"/>
      <c r="AC15" s="32"/>
      <c r="AD15" s="231"/>
      <c r="AE15" s="231"/>
      <c r="AF15" s="231"/>
      <c r="AG15" s="231"/>
      <c r="AH15" s="231"/>
      <c r="AI15" s="231"/>
      <c r="AJ15" s="231"/>
      <c r="AK15" s="231"/>
      <c r="AL15" s="231"/>
      <c r="AM15" s="301"/>
      <c r="AN15" s="243"/>
      <c r="AO15" s="322"/>
      <c r="AP15" s="285"/>
      <c r="AQ15" s="35"/>
      <c r="AR15" s="35"/>
      <c r="AS15" s="35"/>
      <c r="AT15" s="35"/>
      <c r="AU15" s="287"/>
      <c r="AV15" s="41"/>
      <c r="AW15" s="42"/>
      <c r="AX15" s="281"/>
    </row>
    <row r="16" spans="1:50" ht="22.5" customHeight="1" thickBot="1">
      <c r="A16" s="256"/>
      <c r="B16" s="258"/>
      <c r="C16" s="258"/>
      <c r="D16" s="257"/>
      <c r="E16" s="256" t="s">
        <v>65</v>
      </c>
      <c r="F16" s="258"/>
      <c r="G16" s="265" t="s">
        <v>99</v>
      </c>
      <c r="H16" s="265"/>
      <c r="I16" s="265" t="s">
        <v>98</v>
      </c>
      <c r="J16" s="265"/>
      <c r="K16" s="31"/>
      <c r="L16" s="79" t="s">
        <v>68</v>
      </c>
      <c r="M16" s="79" t="s">
        <v>69</v>
      </c>
      <c r="S16" s="40"/>
      <c r="T16" s="83"/>
      <c r="U16" s="32"/>
      <c r="V16" s="32"/>
      <c r="W16" s="235"/>
      <c r="X16" s="315"/>
      <c r="Y16" s="32"/>
      <c r="Z16" s="245"/>
      <c r="AA16" s="85"/>
      <c r="AB16" s="249"/>
      <c r="AC16" s="51"/>
      <c r="AD16" s="231"/>
      <c r="AE16" s="231"/>
      <c r="AF16" s="231"/>
      <c r="AG16" s="231"/>
      <c r="AH16" s="231"/>
      <c r="AI16" s="231"/>
      <c r="AJ16" s="231"/>
      <c r="AK16" s="231"/>
      <c r="AL16" s="231"/>
      <c r="AM16" s="301"/>
      <c r="AN16" s="243"/>
      <c r="AO16" s="322"/>
      <c r="AP16" s="285"/>
      <c r="AQ16" s="35"/>
      <c r="AR16" s="35"/>
      <c r="AS16" s="35"/>
      <c r="AT16" s="35"/>
      <c r="AU16" s="287"/>
      <c r="AV16" s="41"/>
      <c r="AW16" s="42"/>
      <c r="AX16" s="281"/>
    </row>
    <row r="17" spans="1:51" ht="22.5" customHeight="1" thickBot="1">
      <c r="A17" s="256" t="s">
        <v>92</v>
      </c>
      <c r="B17" s="258"/>
      <c r="C17" s="258"/>
      <c r="D17" s="257"/>
      <c r="E17" s="256">
        <f>IF(H8&gt;=1,E8,0)</f>
        <v>0</v>
      </c>
      <c r="F17" s="258"/>
      <c r="G17" s="267">
        <f>IF(H8&gt;=1,L17,0)</f>
        <v>0</v>
      </c>
      <c r="H17" s="267"/>
      <c r="I17" s="267">
        <f>IF(H8&gt;=1,M17,0)</f>
        <v>0</v>
      </c>
      <c r="J17" s="267"/>
      <c r="K17" s="31"/>
      <c r="L17" s="79">
        <f>IF(D17,D17,100)</f>
        <v>100</v>
      </c>
      <c r="M17" s="79">
        <f>D8-I11-I12</f>
        <v>0</v>
      </c>
      <c r="S17" s="52"/>
      <c r="T17" s="48">
        <f>ROUNDUP(G17*I17*E17*0.000001*1.2,2)</f>
        <v>0</v>
      </c>
      <c r="U17" s="76">
        <f t="shared" si="0"/>
        <v>0</v>
      </c>
      <c r="V17" s="313">
        <f>ROUNDUP(SUM(U17:U21),3)</f>
        <v>0</v>
      </c>
      <c r="W17" s="235"/>
      <c r="X17" s="314"/>
      <c r="Y17" s="50">
        <f>ROUNDUP((((G17+I17)*2)*E17)*0.001,3)</f>
        <v>0</v>
      </c>
      <c r="Z17" s="245"/>
      <c r="AA17" s="85"/>
      <c r="AB17" s="48">
        <f>C8*D8*E8*0.000001</f>
        <v>0</v>
      </c>
      <c r="AC17" s="51"/>
      <c r="AD17" s="231"/>
      <c r="AE17" s="231"/>
      <c r="AF17" s="231"/>
      <c r="AG17" s="231"/>
      <c r="AH17" s="231"/>
      <c r="AI17" s="231"/>
      <c r="AJ17" s="231"/>
      <c r="AK17" s="231"/>
      <c r="AL17" s="231"/>
      <c r="AM17" s="301"/>
      <c r="AN17" s="243"/>
      <c r="AO17" s="322"/>
      <c r="AP17" s="285"/>
      <c r="AQ17" s="35"/>
      <c r="AR17" s="35"/>
      <c r="AS17" s="35"/>
      <c r="AT17" s="35"/>
      <c r="AU17" s="287"/>
      <c r="AV17" s="36"/>
      <c r="AW17" s="37"/>
      <c r="AX17" s="281"/>
      <c r="AY17" s="53"/>
    </row>
    <row r="18" spans="1:51" ht="22.5" customHeight="1" thickBot="1">
      <c r="A18" s="256" t="s">
        <v>93</v>
      </c>
      <c r="B18" s="258"/>
      <c r="C18" s="258"/>
      <c r="D18" s="257"/>
      <c r="E18" s="256">
        <f>IF(H8&gt;=2,E8,0)</f>
        <v>0</v>
      </c>
      <c r="F18" s="258"/>
      <c r="G18" s="267">
        <f>IF(H8&gt;=2,L18,0)</f>
        <v>0</v>
      </c>
      <c r="H18" s="267"/>
      <c r="I18" s="267">
        <f>IF(H8&gt;=2,M18,0)</f>
        <v>0</v>
      </c>
      <c r="J18" s="267"/>
      <c r="K18" s="31"/>
      <c r="L18" s="79">
        <f>IF(D18,D18,100)</f>
        <v>100</v>
      </c>
      <c r="M18" s="79">
        <f>D8-I11-I12</f>
        <v>0</v>
      </c>
      <c r="O18" s="1" t="s">
        <v>113</v>
      </c>
      <c r="S18" s="52"/>
      <c r="T18" s="48">
        <f>ROUNDUP(G18*I18*E18*0.000001*1.2,2)</f>
        <v>0</v>
      </c>
      <c r="U18" s="76">
        <f t="shared" si="0"/>
        <v>0</v>
      </c>
      <c r="V18" s="313"/>
      <c r="W18" s="235"/>
      <c r="X18" s="314"/>
      <c r="Y18" s="50">
        <f>ROUNDUP((((G18+I18)*2)*E18)*0.001,3)</f>
        <v>0</v>
      </c>
      <c r="Z18" s="245"/>
      <c r="AA18" s="85"/>
      <c r="AB18" s="51"/>
      <c r="AC18" s="51"/>
      <c r="AD18" s="231"/>
      <c r="AE18" s="231"/>
      <c r="AF18" s="231"/>
      <c r="AG18" s="231"/>
      <c r="AH18" s="231"/>
      <c r="AI18" s="231"/>
      <c r="AJ18" s="231"/>
      <c r="AK18" s="231"/>
      <c r="AL18" s="231"/>
      <c r="AM18" s="301"/>
      <c r="AN18" s="243"/>
      <c r="AO18" s="322"/>
      <c r="AP18" s="285"/>
      <c r="AQ18" s="35"/>
      <c r="AR18" s="35"/>
      <c r="AS18" s="35"/>
      <c r="AT18" s="35"/>
      <c r="AU18" s="287"/>
      <c r="AV18" s="36"/>
      <c r="AW18" s="37"/>
      <c r="AX18" s="281"/>
      <c r="AY18" s="53"/>
    </row>
    <row r="19" spans="1:51" ht="22.5" customHeight="1" thickBot="1">
      <c r="A19" s="256" t="s">
        <v>94</v>
      </c>
      <c r="B19" s="258"/>
      <c r="C19" s="258"/>
      <c r="D19" s="257"/>
      <c r="E19" s="256">
        <f>IF(H8&gt;=3,E8,0)</f>
        <v>0</v>
      </c>
      <c r="F19" s="258"/>
      <c r="G19" s="267">
        <f>IF(H8&gt;=3,L19,0)</f>
        <v>0</v>
      </c>
      <c r="H19" s="267"/>
      <c r="I19" s="267">
        <f>IF(H8&gt;=3,M19,0)</f>
        <v>0</v>
      </c>
      <c r="J19" s="267"/>
      <c r="K19" s="31"/>
      <c r="L19" s="79">
        <f>IF(D19,D19,100)</f>
        <v>100</v>
      </c>
      <c r="M19" s="79">
        <f>D8-I11-I12</f>
        <v>0</v>
      </c>
      <c r="S19" s="52"/>
      <c r="T19" s="48">
        <f>ROUNDUP(G19*I19*E19*0.000001*1.2,2)</f>
        <v>0</v>
      </c>
      <c r="U19" s="76">
        <f t="shared" si="0"/>
        <v>0</v>
      </c>
      <c r="V19" s="313"/>
      <c r="W19" s="235"/>
      <c r="X19" s="314"/>
      <c r="Y19" s="50">
        <f>ROUNDUP((((G19+I19)*2)*E19)*0.001,3)</f>
        <v>0</v>
      </c>
      <c r="Z19" s="245"/>
      <c r="AA19" s="85"/>
      <c r="AB19" s="250" t="s">
        <v>86</v>
      </c>
      <c r="AC19" s="250" t="s">
        <v>87</v>
      </c>
      <c r="AD19" s="231"/>
      <c r="AE19" s="231"/>
      <c r="AF19" s="231"/>
      <c r="AG19" s="231"/>
      <c r="AH19" s="231"/>
      <c r="AI19" s="231"/>
      <c r="AJ19" s="231"/>
      <c r="AK19" s="231"/>
      <c r="AL19" s="231"/>
      <c r="AM19" s="301"/>
      <c r="AN19" s="243"/>
      <c r="AO19" s="322"/>
      <c r="AP19" s="285"/>
      <c r="AQ19" s="35"/>
      <c r="AR19" s="35"/>
      <c r="AS19" s="35"/>
      <c r="AT19" s="35"/>
      <c r="AU19" s="287"/>
      <c r="AV19" s="41"/>
      <c r="AW19" s="42"/>
      <c r="AX19" s="281"/>
      <c r="AY19" s="53"/>
    </row>
    <row r="20" spans="1:51" ht="22.5" customHeight="1" thickBot="1">
      <c r="A20" s="256" t="s">
        <v>95</v>
      </c>
      <c r="B20" s="258"/>
      <c r="C20" s="258"/>
      <c r="D20" s="257"/>
      <c r="E20" s="256">
        <f>IF(H8&gt;=4,E8,0)</f>
        <v>0</v>
      </c>
      <c r="F20" s="258"/>
      <c r="G20" s="267">
        <f>IF(H8&gt;=4,L20,0)</f>
        <v>0</v>
      </c>
      <c r="H20" s="267"/>
      <c r="I20" s="267">
        <f>IF(H8&gt;=4,M20,0)</f>
        <v>0</v>
      </c>
      <c r="J20" s="267"/>
      <c r="K20" s="31"/>
      <c r="L20" s="79">
        <f>IF(D20,D20,100)</f>
        <v>100</v>
      </c>
      <c r="M20" s="79">
        <f>D8-I11-I12</f>
        <v>0</v>
      </c>
      <c r="N20" s="79" t="s">
        <v>73</v>
      </c>
      <c r="S20" s="52"/>
      <c r="T20" s="48">
        <f>ROUNDUP(G20*I20*E20*0.000001*1.2,2)</f>
        <v>0</v>
      </c>
      <c r="U20" s="76">
        <f t="shared" si="0"/>
        <v>0</v>
      </c>
      <c r="V20" s="313"/>
      <c r="W20" s="235"/>
      <c r="X20" s="314"/>
      <c r="Y20" s="50">
        <f>ROUNDUP((((G20+I20)*2)*E20)*0.001,3)</f>
        <v>0</v>
      </c>
      <c r="Z20" s="245"/>
      <c r="AA20" s="85"/>
      <c r="AB20" s="251"/>
      <c r="AC20" s="251"/>
      <c r="AD20" s="231"/>
      <c r="AE20" s="231"/>
      <c r="AF20" s="231"/>
      <c r="AG20" s="231"/>
      <c r="AH20" s="231"/>
      <c r="AI20" s="231"/>
      <c r="AJ20" s="231"/>
      <c r="AK20" s="231"/>
      <c r="AL20" s="231"/>
      <c r="AM20" s="301"/>
      <c r="AN20" s="243"/>
      <c r="AO20" s="322"/>
      <c r="AP20" s="285"/>
      <c r="AQ20" s="35"/>
      <c r="AR20" s="35"/>
      <c r="AS20" s="35"/>
      <c r="AT20" s="35"/>
      <c r="AU20" s="287"/>
      <c r="AV20" s="41"/>
      <c r="AW20" s="42"/>
      <c r="AX20" s="281"/>
      <c r="AY20" s="53"/>
    </row>
    <row r="21" spans="1:51" ht="22.5" customHeight="1" thickBot="1">
      <c r="A21" s="256" t="s">
        <v>96</v>
      </c>
      <c r="B21" s="258"/>
      <c r="C21" s="258"/>
      <c r="D21" s="257"/>
      <c r="E21" s="256">
        <f>IF(H8=5,E8,0)</f>
        <v>0</v>
      </c>
      <c r="F21" s="258"/>
      <c r="G21" s="267">
        <f>IF(H8=5,L21,0)</f>
        <v>0</v>
      </c>
      <c r="H21" s="267"/>
      <c r="I21" s="267">
        <f>IF(H8=5,M21,0)</f>
        <v>0</v>
      </c>
      <c r="J21" s="267"/>
      <c r="K21" s="31"/>
      <c r="L21" s="79">
        <f>IF(D21,D21,100)</f>
        <v>100</v>
      </c>
      <c r="M21" s="79">
        <f>D8-I11-I12</f>
        <v>0</v>
      </c>
      <c r="N21" s="79">
        <f>G21+G20+G19+G18+G17+G15+G14</f>
        <v>0</v>
      </c>
      <c r="S21" s="52"/>
      <c r="T21" s="48">
        <f>ROUNDUP(G21*I21*E21*0.000001*1.2,2)</f>
        <v>0</v>
      </c>
      <c r="U21" s="76">
        <f t="shared" si="0"/>
        <v>0</v>
      </c>
      <c r="V21" s="313"/>
      <c r="W21" s="237"/>
      <c r="X21" s="314"/>
      <c r="Y21" s="50">
        <f>ROUNDUP((((G21+I21)*2)*E21)*0.001,3)</f>
        <v>0</v>
      </c>
      <c r="Z21" s="246"/>
      <c r="AA21" s="86"/>
      <c r="AB21" s="251"/>
      <c r="AC21" s="251"/>
      <c r="AD21" s="231"/>
      <c r="AE21" s="231"/>
      <c r="AF21" s="231"/>
      <c r="AG21" s="231"/>
      <c r="AH21" s="231"/>
      <c r="AI21" s="231"/>
      <c r="AJ21" s="231"/>
      <c r="AK21" s="231"/>
      <c r="AL21" s="231"/>
      <c r="AM21" s="302"/>
      <c r="AN21" s="243"/>
      <c r="AO21" s="322"/>
      <c r="AP21" s="285"/>
      <c r="AQ21" s="35"/>
      <c r="AR21" s="35"/>
      <c r="AS21" s="35"/>
      <c r="AT21" s="35"/>
      <c r="AU21" s="287"/>
      <c r="AV21" s="36"/>
      <c r="AW21" s="37"/>
      <c r="AX21" s="281"/>
      <c r="AY21" s="53"/>
    </row>
    <row r="22" spans="1:51" ht="22.5" customHeight="1" thickBot="1">
      <c r="A22" s="297" t="s">
        <v>34</v>
      </c>
      <c r="B22" s="298"/>
      <c r="C22" s="298"/>
      <c r="D22" s="299"/>
      <c r="E22" s="256" t="s">
        <v>65</v>
      </c>
      <c r="F22" s="258"/>
      <c r="G22" s="265" t="s">
        <v>99</v>
      </c>
      <c r="H22" s="265"/>
      <c r="I22" s="265" t="s">
        <v>98</v>
      </c>
      <c r="J22" s="265"/>
      <c r="K22" s="31"/>
      <c r="L22" s="79" t="s">
        <v>70</v>
      </c>
      <c r="M22" s="79" t="s">
        <v>71</v>
      </c>
      <c r="N22" s="79" t="s">
        <v>70</v>
      </c>
      <c r="O22" s="79" t="s">
        <v>71</v>
      </c>
      <c r="S22" s="52"/>
      <c r="T22" s="32"/>
      <c r="U22" s="32"/>
      <c r="V22" s="32"/>
      <c r="W22" s="32"/>
      <c r="X22" s="32"/>
      <c r="Y22" s="309" t="s">
        <v>84</v>
      </c>
      <c r="Z22" s="310"/>
      <c r="AA22" s="32" t="s">
        <v>163</v>
      </c>
      <c r="AB22" s="252"/>
      <c r="AC22" s="252"/>
      <c r="AD22" s="264" t="s">
        <v>86</v>
      </c>
      <c r="AE22" s="264"/>
      <c r="AF22" s="264" t="s">
        <v>85</v>
      </c>
      <c r="AG22" s="264"/>
      <c r="AH22" s="77"/>
      <c r="AN22" s="51"/>
      <c r="AO22" s="44"/>
      <c r="AP22" s="285"/>
      <c r="AQ22" s="35"/>
      <c r="AR22" s="35"/>
      <c r="AS22" s="35"/>
      <c r="AT22" s="35"/>
      <c r="AU22" s="287"/>
      <c r="AV22" s="36"/>
      <c r="AW22" s="37"/>
      <c r="AX22" s="281"/>
      <c r="AY22" s="53"/>
    </row>
    <row r="23" spans="1:52" ht="22.5" customHeight="1" thickBot="1">
      <c r="A23" s="256" t="s">
        <v>59</v>
      </c>
      <c r="B23" s="257"/>
      <c r="C23" s="268" t="str">
        <f>I8</f>
        <v>ДСП 8 мм</v>
      </c>
      <c r="D23" s="269"/>
      <c r="E23" s="256">
        <f>IF(H8&gt;=0,E8,0)</f>
        <v>0</v>
      </c>
      <c r="F23" s="258"/>
      <c r="G23" s="267">
        <f>IF(E8,AY23,0)</f>
        <v>0</v>
      </c>
      <c r="H23" s="267"/>
      <c r="I23" s="267">
        <f>IF(E8,AZ23,0)</f>
        <v>0</v>
      </c>
      <c r="J23" s="267"/>
      <c r="K23" s="31"/>
      <c r="L23" s="79">
        <f aca="true" t="shared" si="1" ref="L23:L28">IF(D23,D23,N23)</f>
        <v>15</v>
      </c>
      <c r="M23" s="79">
        <f aca="true" t="shared" si="2" ref="M23:M28">O23</f>
        <v>15</v>
      </c>
      <c r="N23" s="24">
        <f>R23+P23</f>
        <v>15</v>
      </c>
      <c r="O23" s="79">
        <f>D8-I11-I12+P23</f>
        <v>15</v>
      </c>
      <c r="P23" s="79">
        <f ca="1">OFFSET('ЦЕНЫ+размеры'!G5:G7,MATCH('№ 1'!C23,'ЦЕНЫ+размеры'!F5:F7,0)-1,0,1,1)</f>
        <v>15</v>
      </c>
      <c r="Q23" s="79">
        <f>IF(H8&gt;=0,P24,0)</f>
        <v>15</v>
      </c>
      <c r="R23" s="79">
        <f>(C8-N21)/(H8+1)</f>
        <v>0</v>
      </c>
      <c r="S23" s="43"/>
      <c r="T23" s="158">
        <f aca="true" t="shared" si="3" ref="T23:T28">E23*(IF(W23="Стекло 4 мм",((C8-182)*((D8-182)*0.000001)),(ROUNDUP(((C8-185)*(D8-185)*0.000001*1.2),2))))</f>
        <v>0</v>
      </c>
      <c r="U23" s="76">
        <f t="shared" si="0"/>
        <v>0</v>
      </c>
      <c r="V23" s="317" t="s">
        <v>79</v>
      </c>
      <c r="W23" s="233" t="str">
        <f>I8</f>
        <v>ДСП 8 мм</v>
      </c>
      <c r="X23" s="316">
        <f>SUM(T23:T28)</f>
        <v>0</v>
      </c>
      <c r="Y23" s="55">
        <f aca="true" t="shared" si="4" ref="Y23:Y28">ROUNDUP((((G23+I23)*2)*E23)*0.001,3)</f>
        <v>0</v>
      </c>
      <c r="Z23" s="244">
        <f>ROUNDUP(SUM(Y23:Y28),0)</f>
        <v>0</v>
      </c>
      <c r="AA23" s="32">
        <f>E8*(ROUNDUP(((C8*4*0.001)+(((D8-200)*2)+400)*0.001)*1.5,1))</f>
        <v>0</v>
      </c>
      <c r="AB23" s="78">
        <f ca="1">OFFSET('ЦЕНЫ+размеры'!H5:H7,MATCH(I8,'ЦЕНЫ+размеры'!F5:F7,0)-1,0,1,1)</f>
        <v>600</v>
      </c>
      <c r="AC23" s="78">
        <f ca="1">OFFSET('ЦЕНЫ+размеры'!I5:I7,MATCH(I8,'ЦЕНЫ+размеры'!F5:F7,0)-1,0,1,1)</f>
        <v>0</v>
      </c>
      <c r="AD23" s="264">
        <f>ROUNDUP(X23*AB23,2)</f>
        <v>0</v>
      </c>
      <c r="AE23" s="264"/>
      <c r="AF23" s="264">
        <f>ROUNDUP(Z23*AC23,2)</f>
        <v>0</v>
      </c>
      <c r="AG23" s="264"/>
      <c r="AH23" s="320"/>
      <c r="AI23" s="230"/>
      <c r="AJ23" s="230"/>
      <c r="AK23" s="230"/>
      <c r="AL23" s="230"/>
      <c r="AM23" s="230"/>
      <c r="AN23" s="51"/>
      <c r="AO23" s="44"/>
      <c r="AP23" s="285"/>
      <c r="AQ23" s="35"/>
      <c r="AR23" s="35"/>
      <c r="AS23" s="35"/>
      <c r="AT23" s="35"/>
      <c r="AU23" s="287"/>
      <c r="AV23" s="41"/>
      <c r="AW23" s="42"/>
      <c r="AX23" s="281"/>
      <c r="AY23" s="53">
        <f>IF(H8&gt;=0,L23,0)</f>
        <v>15</v>
      </c>
      <c r="AZ23" s="1">
        <f>IF(H8&gt;=0,M23,0)</f>
        <v>15</v>
      </c>
    </row>
    <row r="24" spans="1:51" ht="22.5" customHeight="1" thickBot="1">
      <c r="A24" s="256" t="s">
        <v>60</v>
      </c>
      <c r="B24" s="257"/>
      <c r="C24" s="268" t="str">
        <f>I8</f>
        <v>ДСП 8 мм</v>
      </c>
      <c r="D24" s="269"/>
      <c r="E24" s="256">
        <f>IF(H8&gt;=1,E8,0)</f>
        <v>0</v>
      </c>
      <c r="F24" s="258"/>
      <c r="G24" s="267">
        <f>IF(H8&gt;=1,L24,0)</f>
        <v>0</v>
      </c>
      <c r="H24" s="267"/>
      <c r="I24" s="267">
        <f>IF(H8&gt;=1,M24,0)</f>
        <v>0</v>
      </c>
      <c r="J24" s="267"/>
      <c r="K24" s="31"/>
      <c r="L24" s="79">
        <f t="shared" si="1"/>
        <v>15</v>
      </c>
      <c r="M24" s="79">
        <f t="shared" si="2"/>
        <v>15</v>
      </c>
      <c r="N24" s="24">
        <f>R23+P24</f>
        <v>15</v>
      </c>
      <c r="O24" s="79">
        <f>D8-I11-I12+P24</f>
        <v>15</v>
      </c>
      <c r="P24" s="79">
        <f ca="1">OFFSET('ЦЕНЫ+размеры'!G5:G7,MATCH('№ 1'!C24,'ЦЕНЫ+размеры'!F5:F7,0)-1,0,1,1)</f>
        <v>15</v>
      </c>
      <c r="Q24" s="79">
        <f>IF(H8&gt;=1,P24,0)</f>
        <v>0</v>
      </c>
      <c r="R24" s="79">
        <f>C8-N21</f>
        <v>0</v>
      </c>
      <c r="S24" s="43"/>
      <c r="T24" s="158">
        <f t="shared" si="3"/>
        <v>0</v>
      </c>
      <c r="U24" s="76">
        <f t="shared" si="0"/>
        <v>0</v>
      </c>
      <c r="V24" s="318"/>
      <c r="W24" s="235"/>
      <c r="X24" s="315"/>
      <c r="Y24" s="55">
        <f t="shared" si="4"/>
        <v>0</v>
      </c>
      <c r="Z24" s="245"/>
      <c r="AA24" s="32" t="s">
        <v>164</v>
      </c>
      <c r="AB24" s="231" t="s">
        <v>138</v>
      </c>
      <c r="AC24" s="250" t="s">
        <v>139</v>
      </c>
      <c r="AD24" s="264"/>
      <c r="AE24" s="264"/>
      <c r="AF24" s="264"/>
      <c r="AG24" s="264"/>
      <c r="AH24" s="320"/>
      <c r="AI24" s="230"/>
      <c r="AJ24" s="230"/>
      <c r="AK24" s="230"/>
      <c r="AL24" s="230"/>
      <c r="AM24" s="230"/>
      <c r="AN24" s="51"/>
      <c r="AO24" s="44"/>
      <c r="AP24" s="285"/>
      <c r="AQ24" s="35"/>
      <c r="AR24" s="35"/>
      <c r="AS24" s="35"/>
      <c r="AT24" s="35"/>
      <c r="AU24" s="287"/>
      <c r="AV24" s="41"/>
      <c r="AW24" s="42"/>
      <c r="AX24" s="281"/>
      <c r="AY24" s="53"/>
    </row>
    <row r="25" spans="1:51" ht="22.5" customHeight="1" thickBot="1">
      <c r="A25" s="256" t="s">
        <v>61</v>
      </c>
      <c r="B25" s="257"/>
      <c r="C25" s="268" t="str">
        <f>I8</f>
        <v>ДСП 8 мм</v>
      </c>
      <c r="D25" s="269"/>
      <c r="E25" s="256">
        <f>IF(H8&gt;=2,E8,0)</f>
        <v>0</v>
      </c>
      <c r="F25" s="258"/>
      <c r="G25" s="267">
        <f>IF(H8&gt;=2,L25,0)</f>
        <v>0</v>
      </c>
      <c r="H25" s="267"/>
      <c r="I25" s="267">
        <f>IF(H8&gt;=2,M25,0)</f>
        <v>0</v>
      </c>
      <c r="J25" s="267"/>
      <c r="K25" s="31"/>
      <c r="L25" s="79">
        <f t="shared" si="1"/>
        <v>15</v>
      </c>
      <c r="M25" s="79">
        <f t="shared" si="2"/>
        <v>15</v>
      </c>
      <c r="N25" s="24">
        <f>R23+P25</f>
        <v>15</v>
      </c>
      <c r="O25" s="79">
        <f>D8-I11-I12+P25</f>
        <v>15</v>
      </c>
      <c r="P25" s="79">
        <f ca="1">OFFSET('ЦЕНЫ+размеры'!G5:G7,MATCH('№ 1'!C25,'ЦЕНЫ+размеры'!F5:F7,0)-1,0,1,1)</f>
        <v>15</v>
      </c>
      <c r="Q25" s="79">
        <f>IF(H8&gt;=2,P25,0)</f>
        <v>0</v>
      </c>
      <c r="R25" s="79">
        <f>SUM(Q23:Q28)</f>
        <v>15</v>
      </c>
      <c r="S25" s="52"/>
      <c r="T25" s="158">
        <f t="shared" si="3"/>
        <v>0</v>
      </c>
      <c r="U25" s="76">
        <f t="shared" si="0"/>
        <v>0</v>
      </c>
      <c r="V25" s="318"/>
      <c r="W25" s="235"/>
      <c r="X25" s="315"/>
      <c r="Y25" s="55">
        <f t="shared" si="4"/>
        <v>0</v>
      </c>
      <c r="Z25" s="245"/>
      <c r="AA25" s="32">
        <f>E8*(ROUNDUP(D8*2*1.5*0.001,1))</f>
        <v>0</v>
      </c>
      <c r="AB25" s="231"/>
      <c r="AC25" s="251"/>
      <c r="AD25" s="264"/>
      <c r="AE25" s="264"/>
      <c r="AF25" s="264"/>
      <c r="AG25" s="264"/>
      <c r="AH25" s="320"/>
      <c r="AI25" s="230"/>
      <c r="AJ25" s="230"/>
      <c r="AK25" s="230"/>
      <c r="AL25" s="230"/>
      <c r="AM25" s="230"/>
      <c r="AN25" s="51"/>
      <c r="AO25" s="44"/>
      <c r="AP25" s="285"/>
      <c r="AQ25" s="35"/>
      <c r="AR25" s="35"/>
      <c r="AS25" s="35"/>
      <c r="AT25" s="35"/>
      <c r="AU25" s="287"/>
      <c r="AV25" s="36"/>
      <c r="AW25" s="37"/>
      <c r="AX25" s="281"/>
      <c r="AY25" s="53"/>
    </row>
    <row r="26" spans="1:51" ht="22.5" customHeight="1" thickBot="1">
      <c r="A26" s="256" t="s">
        <v>64</v>
      </c>
      <c r="B26" s="257"/>
      <c r="C26" s="268" t="str">
        <f>I8</f>
        <v>ДСП 8 мм</v>
      </c>
      <c r="D26" s="269"/>
      <c r="E26" s="256">
        <f>IF(H8&gt;=3,E8,0)</f>
        <v>0</v>
      </c>
      <c r="F26" s="258"/>
      <c r="G26" s="267">
        <f>IF(H8&gt;=3,L26,0)</f>
        <v>0</v>
      </c>
      <c r="H26" s="267"/>
      <c r="I26" s="267">
        <f>IF(H8&gt;=3,M26,0)</f>
        <v>0</v>
      </c>
      <c r="J26" s="267"/>
      <c r="K26" s="31"/>
      <c r="L26" s="79">
        <f t="shared" si="1"/>
        <v>15</v>
      </c>
      <c r="M26" s="79">
        <f t="shared" si="2"/>
        <v>15</v>
      </c>
      <c r="N26" s="24">
        <f>R23+P26</f>
        <v>15</v>
      </c>
      <c r="O26" s="79">
        <f>D8-I11-I12+P26</f>
        <v>15</v>
      </c>
      <c r="P26" s="79">
        <f ca="1">OFFSET('ЦЕНЫ+размеры'!G5:G7,MATCH('№ 1'!C26,'ЦЕНЫ+размеры'!F5:F7,0)-1,0,1,1)</f>
        <v>15</v>
      </c>
      <c r="Q26" s="79">
        <f>IF(H8&gt;=3,P26,0)</f>
        <v>0</v>
      </c>
      <c r="R26" s="79">
        <f>SUM(R24:R25)</f>
        <v>15</v>
      </c>
      <c r="S26" s="52"/>
      <c r="T26" s="158">
        <f t="shared" si="3"/>
        <v>0</v>
      </c>
      <c r="U26" s="76">
        <f t="shared" si="0"/>
        <v>0</v>
      </c>
      <c r="V26" s="318"/>
      <c r="W26" s="235"/>
      <c r="X26" s="315"/>
      <c r="Y26" s="55">
        <f t="shared" si="4"/>
        <v>0</v>
      </c>
      <c r="Z26" s="245"/>
      <c r="AA26" s="32" t="s">
        <v>16</v>
      </c>
      <c r="AB26" s="231"/>
      <c r="AC26" s="251"/>
      <c r="AD26" s="264"/>
      <c r="AE26" s="264"/>
      <c r="AF26" s="264"/>
      <c r="AG26" s="264"/>
      <c r="AH26" s="320"/>
      <c r="AI26" s="230"/>
      <c r="AJ26" s="230"/>
      <c r="AK26" s="230"/>
      <c r="AL26" s="230"/>
      <c r="AM26" s="230"/>
      <c r="AN26" s="51"/>
      <c r="AO26" s="44"/>
      <c r="AP26" s="285"/>
      <c r="AQ26" s="35"/>
      <c r="AR26" s="35"/>
      <c r="AS26" s="35"/>
      <c r="AT26" s="35"/>
      <c r="AU26" s="287"/>
      <c r="AV26" s="36"/>
      <c r="AW26" s="37"/>
      <c r="AX26" s="281"/>
      <c r="AY26" s="53"/>
    </row>
    <row r="27" spans="1:51" ht="22.5" customHeight="1" thickBot="1">
      <c r="A27" s="256" t="s">
        <v>63</v>
      </c>
      <c r="B27" s="257"/>
      <c r="C27" s="268" t="str">
        <f>I8</f>
        <v>ДСП 8 мм</v>
      </c>
      <c r="D27" s="269"/>
      <c r="E27" s="256">
        <f>IF(H8&gt;=4,E8,0)</f>
        <v>0</v>
      </c>
      <c r="F27" s="258"/>
      <c r="G27" s="267">
        <f>IF(H8&gt;=4,L27,0)</f>
        <v>0</v>
      </c>
      <c r="H27" s="267"/>
      <c r="I27" s="267">
        <f>IF(H8&gt;=4,M27,0)</f>
        <v>0</v>
      </c>
      <c r="J27" s="267"/>
      <c r="K27" s="31"/>
      <c r="L27" s="79">
        <f t="shared" si="1"/>
        <v>15</v>
      </c>
      <c r="M27" s="79">
        <f t="shared" si="2"/>
        <v>15</v>
      </c>
      <c r="N27" s="24">
        <f>R23+P27</f>
        <v>15</v>
      </c>
      <c r="O27" s="79">
        <f>D8-I11-I12+P27</f>
        <v>15</v>
      </c>
      <c r="P27" s="79">
        <f ca="1">OFFSET('ЦЕНЫ+размеры'!G5:G7,MATCH('№ 1'!C27,'ЦЕНЫ+размеры'!F5:F7,0)-1,0,1,1)</f>
        <v>15</v>
      </c>
      <c r="Q27" s="79">
        <f>IF(H8&gt;=4,P27,0)</f>
        <v>0</v>
      </c>
      <c r="S27" s="43"/>
      <c r="T27" s="158">
        <f t="shared" si="3"/>
        <v>0</v>
      </c>
      <c r="U27" s="76">
        <f t="shared" si="0"/>
        <v>0</v>
      </c>
      <c r="V27" s="318"/>
      <c r="W27" s="235"/>
      <c r="X27" s="315"/>
      <c r="Y27" s="55">
        <f t="shared" si="4"/>
        <v>0</v>
      </c>
      <c r="Z27" s="245"/>
      <c r="AA27" s="32">
        <f>Z11</f>
        <v>0</v>
      </c>
      <c r="AB27" s="250">
        <f>X23*AC27</f>
        <v>0</v>
      </c>
      <c r="AC27" s="250">
        <f ca="1">OFFSET('ЦЕНЫ+размеры'!J5:J7,MATCH(I8,'ЦЕНЫ+размеры'!F5:F7,0)-1,0,1,1)</f>
        <v>84</v>
      </c>
      <c r="AD27" s="264"/>
      <c r="AE27" s="264"/>
      <c r="AF27" s="264"/>
      <c r="AG27" s="264"/>
      <c r="AH27" s="320"/>
      <c r="AI27" s="230"/>
      <c r="AJ27" s="230"/>
      <c r="AK27" s="230"/>
      <c r="AL27" s="230"/>
      <c r="AM27" s="230"/>
      <c r="AN27" s="51"/>
      <c r="AO27" s="44"/>
      <c r="AP27" s="285"/>
      <c r="AQ27" s="288"/>
      <c r="AR27" s="288"/>
      <c r="AS27" s="288"/>
      <c r="AT27" s="289"/>
      <c r="AU27" s="287"/>
      <c r="AV27" s="33"/>
      <c r="AW27" s="259">
        <v>100</v>
      </c>
      <c r="AX27" s="280"/>
      <c r="AY27" s="53"/>
    </row>
    <row r="28" spans="1:51" ht="22.5" customHeight="1" thickBot="1">
      <c r="A28" s="256" t="s">
        <v>62</v>
      </c>
      <c r="B28" s="257"/>
      <c r="C28" s="268" t="str">
        <f>I8</f>
        <v>ДСП 8 мм</v>
      </c>
      <c r="D28" s="269"/>
      <c r="E28" s="256">
        <f>IF(H8=5,E8,0)</f>
        <v>0</v>
      </c>
      <c r="F28" s="258"/>
      <c r="G28" s="267">
        <f>IF(H8=5,L28,0)</f>
        <v>0</v>
      </c>
      <c r="H28" s="267"/>
      <c r="I28" s="267">
        <f>IF(H8=5,M28,0)</f>
        <v>0</v>
      </c>
      <c r="J28" s="267"/>
      <c r="K28" s="31"/>
      <c r="L28" s="79">
        <f t="shared" si="1"/>
        <v>15</v>
      </c>
      <c r="M28" s="79">
        <f t="shared" si="2"/>
        <v>15</v>
      </c>
      <c r="N28" s="24">
        <f>R23+P28</f>
        <v>15</v>
      </c>
      <c r="O28" s="79">
        <f>D8-I11-I12+P28</f>
        <v>15</v>
      </c>
      <c r="P28" s="79">
        <f ca="1">OFFSET('ЦЕНЫ+размеры'!G5:G7,MATCH('№ 1'!C28,'ЦЕНЫ+размеры'!F5:F7,0)-1,0,1,1)</f>
        <v>15</v>
      </c>
      <c r="Q28" s="79">
        <f>IF(H8=5,P28,0)</f>
        <v>0</v>
      </c>
      <c r="S28" s="43"/>
      <c r="T28" s="158">
        <f t="shared" si="3"/>
        <v>0</v>
      </c>
      <c r="U28" s="76">
        <f t="shared" si="0"/>
        <v>0</v>
      </c>
      <c r="V28" s="319"/>
      <c r="W28" s="237"/>
      <c r="X28" s="315"/>
      <c r="Y28" s="55">
        <f t="shared" si="4"/>
        <v>0</v>
      </c>
      <c r="Z28" s="246"/>
      <c r="AA28" s="32"/>
      <c r="AB28" s="252"/>
      <c r="AC28" s="252"/>
      <c r="AD28" s="264"/>
      <c r="AE28" s="264"/>
      <c r="AF28" s="264"/>
      <c r="AG28" s="264"/>
      <c r="AH28" s="320"/>
      <c r="AI28" s="230"/>
      <c r="AJ28" s="230"/>
      <c r="AK28" s="230"/>
      <c r="AL28" s="230"/>
      <c r="AM28" s="230"/>
      <c r="AN28" s="51"/>
      <c r="AO28" s="44"/>
      <c r="AP28" s="286"/>
      <c r="AQ28" s="290"/>
      <c r="AR28" s="290"/>
      <c r="AS28" s="290"/>
      <c r="AT28" s="291"/>
      <c r="AU28" s="287"/>
      <c r="AV28" s="34"/>
      <c r="AW28" s="260"/>
      <c r="AX28" s="282"/>
      <c r="AY28" s="53"/>
    </row>
    <row r="29" spans="1:51" ht="22.5" customHeight="1">
      <c r="A29" s="57"/>
      <c r="B29" s="57"/>
      <c r="C29" s="57"/>
      <c r="D29" s="57"/>
      <c r="E29" s="57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227"/>
      <c r="AI29" s="229"/>
      <c r="AO29" s="44"/>
      <c r="AP29" s="277"/>
      <c r="AQ29" s="292"/>
      <c r="AR29" s="292"/>
      <c r="AS29" s="292"/>
      <c r="AT29" s="293"/>
      <c r="AU29" s="277"/>
      <c r="AY29" s="53"/>
    </row>
    <row r="30" spans="1:51" ht="22.5" customHeight="1">
      <c r="A30" s="57"/>
      <c r="B30" s="57"/>
      <c r="C30" s="57"/>
      <c r="D30" s="57"/>
      <c r="E30" s="57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228"/>
      <c r="AI30" s="229"/>
      <c r="AO30" s="44"/>
      <c r="AP30" s="278"/>
      <c r="AQ30" s="272"/>
      <c r="AR30" s="272"/>
      <c r="AS30" s="272"/>
      <c r="AT30" s="273"/>
      <c r="AU30" s="278"/>
      <c r="AY30" s="53"/>
    </row>
    <row r="31" spans="1:51" ht="22.5" customHeight="1">
      <c r="A31" s="57"/>
      <c r="B31" s="57"/>
      <c r="C31" s="57"/>
      <c r="D31" s="57"/>
      <c r="E31" s="57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228"/>
      <c r="AI31" s="229"/>
      <c r="AO31" s="44"/>
      <c r="AP31" s="259">
        <f>IF(D11,D11,100)</f>
        <v>100</v>
      </c>
      <c r="AQ31" s="275"/>
      <c r="AR31" s="275"/>
      <c r="AS31" s="275"/>
      <c r="AT31" s="276"/>
      <c r="AU31" s="259">
        <f>IF(D12,D12,100)</f>
        <v>100</v>
      </c>
      <c r="AY31" s="53"/>
    </row>
    <row r="32" spans="1:51" ht="22.5" customHeight="1">
      <c r="A32" s="57"/>
      <c r="B32" s="57"/>
      <c r="C32" s="57"/>
      <c r="D32" s="57"/>
      <c r="E32" s="57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228"/>
      <c r="AI32" s="229"/>
      <c r="AO32" s="44"/>
      <c r="AP32" s="283"/>
      <c r="AQ32" s="58"/>
      <c r="AR32" s="58"/>
      <c r="AS32" s="58"/>
      <c r="AT32" s="58"/>
      <c r="AU32" s="283"/>
      <c r="AY32" s="53"/>
    </row>
    <row r="33" spans="1:51" ht="22.5" customHeight="1">
      <c r="A33" s="57"/>
      <c r="B33" s="57"/>
      <c r="C33" s="57"/>
      <c r="D33" s="57"/>
      <c r="E33" s="57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228"/>
      <c r="AE33" s="52"/>
      <c r="AF33" s="52"/>
      <c r="AG33" s="52"/>
      <c r="AH33" s="52"/>
      <c r="AI33" s="229"/>
      <c r="AJ33" s="52"/>
      <c r="AK33" s="52"/>
      <c r="AL33" s="52"/>
      <c r="AM33" s="52"/>
      <c r="AN33" s="52"/>
      <c r="AO33" s="44"/>
      <c r="AP33" s="59"/>
      <c r="AQ33" s="58"/>
      <c r="AR33" s="58"/>
      <c r="AS33" s="58"/>
      <c r="AT33" s="58"/>
      <c r="AU33" s="60"/>
      <c r="AY33" s="53"/>
    </row>
    <row r="34" spans="1:51" ht="22.5" customHeight="1">
      <c r="A34" s="57"/>
      <c r="B34" s="57"/>
      <c r="C34" s="57"/>
      <c r="D34" s="57"/>
      <c r="E34" s="57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40"/>
      <c r="AP34" s="271">
        <f>D8</f>
        <v>0</v>
      </c>
      <c r="AQ34" s="272"/>
      <c r="AR34" s="272"/>
      <c r="AS34" s="272"/>
      <c r="AT34" s="272"/>
      <c r="AU34" s="273"/>
      <c r="AY34" s="53"/>
    </row>
    <row r="35" spans="1:51" ht="22.5" customHeight="1">
      <c r="A35" s="61"/>
      <c r="B35" s="61"/>
      <c r="C35" s="61"/>
      <c r="D35" s="61"/>
      <c r="E35" s="61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0"/>
      <c r="AP35" s="274"/>
      <c r="AQ35" s="275"/>
      <c r="AR35" s="275"/>
      <c r="AS35" s="275"/>
      <c r="AT35" s="275"/>
      <c r="AU35" s="276"/>
      <c r="AY35" s="53"/>
    </row>
    <row r="36" spans="1:51" ht="22.5" customHeight="1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0"/>
      <c r="AY36" s="53"/>
    </row>
    <row r="37" spans="1:51" ht="22.5" customHeight="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40"/>
      <c r="AY37" s="53"/>
    </row>
    <row r="38" spans="1:51" ht="22.5" customHeight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Y38" s="53"/>
    </row>
    <row r="39" spans="1:51" ht="22.5" customHeight="1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Y39" s="53"/>
    </row>
    <row r="40" spans="1:51" ht="22.5" customHeight="1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Y40" s="53"/>
    </row>
    <row r="41" spans="1:51" ht="22.5" customHeight="1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Y41" s="53"/>
    </row>
    <row r="42" spans="1:51" ht="22.5" customHeight="1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Y42" s="53"/>
    </row>
    <row r="43" spans="1:40" ht="22.5" customHeight="1">
      <c r="A43" s="61"/>
      <c r="B43" s="61"/>
      <c r="C43" s="61"/>
      <c r="D43" s="62"/>
      <c r="E43" s="62"/>
      <c r="F43" s="62"/>
      <c r="G43" s="62"/>
      <c r="H43" s="62"/>
      <c r="I43" s="61"/>
      <c r="J43" s="61"/>
      <c r="K43" s="61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</row>
    <row r="44" spans="1:40" ht="22.5" customHeight="1">
      <c r="A44" s="61"/>
      <c r="B44" s="61"/>
      <c r="C44" s="61"/>
      <c r="D44" s="62"/>
      <c r="E44" s="62"/>
      <c r="F44" s="62"/>
      <c r="G44" s="62"/>
      <c r="H44" s="62"/>
      <c r="I44" s="61"/>
      <c r="J44" s="61"/>
      <c r="K44" s="61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</row>
    <row r="45" spans="1:40" ht="22.5" customHeight="1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</row>
    <row r="46" spans="1:40" ht="22.5" customHeight="1">
      <c r="A46" s="61"/>
      <c r="B46" s="61"/>
      <c r="C46" s="61"/>
      <c r="D46" s="61"/>
      <c r="E46" s="62"/>
      <c r="F46" s="61"/>
      <c r="G46" s="61"/>
      <c r="H46" s="61"/>
      <c r="I46" s="61"/>
      <c r="J46" s="61"/>
      <c r="K46" s="61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</row>
    <row r="47" spans="1:11" ht="22.5" customHeight="1">
      <c r="A47" s="61"/>
      <c r="B47" s="61"/>
      <c r="C47" s="61"/>
      <c r="D47" s="61"/>
      <c r="E47" s="62"/>
      <c r="F47" s="61"/>
      <c r="G47" s="61"/>
      <c r="H47" s="61"/>
      <c r="I47" s="61"/>
      <c r="J47" s="61"/>
      <c r="K47" s="61"/>
    </row>
    <row r="48" spans="1:11" ht="22.5" customHeight="1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</row>
    <row r="49" spans="1:11" ht="22.5" customHeight="1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</row>
    <row r="50" spans="1:11" ht="14.25" customHeight="1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</row>
    <row r="51" spans="1:11" ht="17.25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</row>
    <row r="52" spans="1:11" ht="17.25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</row>
    <row r="53" spans="1:11" ht="17.25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</row>
    <row r="54" spans="1:11" ht="17.25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</row>
    <row r="55" spans="1:11" ht="17.25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</row>
    <row r="56" spans="1:11" ht="14.25" customHeight="1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</row>
    <row r="57" spans="1:11" ht="14.25" customHeight="1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</row>
    <row r="58" spans="1:11" ht="17.25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</row>
    <row r="59" spans="1:11" ht="17.25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</row>
    <row r="60" spans="1:11" ht="17.25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</row>
    <row r="61" spans="1:11" ht="17.25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</row>
    <row r="62" spans="1:11" ht="17.25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</row>
    <row r="63" spans="1:11" ht="15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</row>
    <row r="64" spans="1:11" ht="15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</row>
    <row r="65" spans="1:11" ht="15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</row>
    <row r="66" spans="1:11" ht="15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</row>
    <row r="67" spans="1:11" ht="15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</row>
    <row r="68" spans="1:11" ht="15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</row>
    <row r="69" spans="1:11" ht="15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</row>
    <row r="70" spans="1:11" ht="15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63"/>
    </row>
    <row r="71" spans="1:11" ht="15">
      <c r="A71" s="63"/>
      <c r="B71" s="63"/>
      <c r="C71" s="63"/>
      <c r="D71" s="63"/>
      <c r="E71" s="63"/>
      <c r="F71" s="63"/>
      <c r="G71" s="63"/>
      <c r="H71" s="63"/>
      <c r="I71" s="63"/>
      <c r="J71" s="63"/>
      <c r="K71" s="63"/>
    </row>
    <row r="72" spans="1:11" ht="15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</row>
    <row r="73" spans="1:11" ht="15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63"/>
    </row>
    <row r="74" spans="1:11" ht="15">
      <c r="A74" s="63"/>
      <c r="B74" s="63"/>
      <c r="C74" s="63"/>
      <c r="D74" s="63"/>
      <c r="E74" s="63"/>
      <c r="F74" s="63"/>
      <c r="G74" s="63"/>
      <c r="H74" s="63"/>
      <c r="I74" s="63"/>
      <c r="J74" s="63"/>
      <c r="K74" s="63"/>
    </row>
    <row r="75" spans="1:11" ht="15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</row>
    <row r="76" spans="1:11" ht="15">
      <c r="A76" s="63"/>
      <c r="B76" s="63"/>
      <c r="C76" s="63"/>
      <c r="D76" s="63"/>
      <c r="E76" s="63"/>
      <c r="F76" s="63"/>
      <c r="G76" s="63"/>
      <c r="H76" s="63"/>
      <c r="I76" s="63"/>
      <c r="J76" s="63"/>
      <c r="K76" s="63"/>
    </row>
    <row r="77" spans="1:11" ht="15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</row>
    <row r="78" spans="1:11" ht="15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</row>
    <row r="79" spans="1:11" ht="15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</row>
    <row r="80" spans="1:11" ht="15">
      <c r="A80" s="63"/>
      <c r="B80" s="63"/>
      <c r="C80" s="63"/>
      <c r="D80" s="63"/>
      <c r="E80" s="63"/>
      <c r="F80" s="63"/>
      <c r="G80" s="63"/>
      <c r="H80" s="63"/>
      <c r="I80" s="63"/>
      <c r="J80" s="63"/>
      <c r="K80" s="63"/>
    </row>
    <row r="81" spans="1:11" ht="15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</row>
    <row r="82" spans="1:11" ht="15">
      <c r="A82" s="63"/>
      <c r="B82" s="63"/>
      <c r="C82" s="63"/>
      <c r="D82" s="63"/>
      <c r="E82" s="63"/>
      <c r="F82" s="63"/>
      <c r="G82" s="63"/>
      <c r="H82" s="63"/>
      <c r="I82" s="63"/>
      <c r="J82" s="63"/>
      <c r="K82" s="63"/>
    </row>
    <row r="83" spans="1:11" ht="15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</row>
    <row r="84" spans="1:11" ht="15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3"/>
    </row>
    <row r="85" spans="1:11" ht="15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3"/>
    </row>
    <row r="86" spans="1:11" ht="15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</row>
    <row r="87" spans="1:11" ht="15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3"/>
    </row>
    <row r="88" spans="1:11" ht="15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3"/>
    </row>
    <row r="89" spans="1:11" ht="15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3"/>
    </row>
    <row r="90" spans="1:11" ht="15">
      <c r="A90" s="63"/>
      <c r="B90" s="63"/>
      <c r="C90" s="63"/>
      <c r="D90" s="63"/>
      <c r="E90" s="63"/>
      <c r="F90" s="63"/>
      <c r="G90" s="63"/>
      <c r="H90" s="63"/>
      <c r="I90" s="63"/>
      <c r="J90" s="63"/>
      <c r="K90" s="63"/>
    </row>
    <row r="91" spans="1:11" ht="15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3"/>
    </row>
    <row r="92" spans="1:11" ht="15">
      <c r="A92" s="63"/>
      <c r="B92" s="63"/>
      <c r="C92" s="63"/>
      <c r="D92" s="63"/>
      <c r="E92" s="63"/>
      <c r="F92" s="63"/>
      <c r="G92" s="63"/>
      <c r="H92" s="63"/>
      <c r="I92" s="63"/>
      <c r="J92" s="63"/>
      <c r="K92" s="63"/>
    </row>
    <row r="93" spans="1:11" ht="15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3"/>
    </row>
    <row r="94" spans="1:11" ht="15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3"/>
    </row>
    <row r="95" spans="1:11" ht="15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63"/>
    </row>
    <row r="96" spans="1:11" ht="15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63"/>
    </row>
    <row r="97" spans="1:11" ht="15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3"/>
    </row>
    <row r="98" spans="1:11" ht="15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3"/>
    </row>
    <row r="99" spans="1:11" ht="15">
      <c r="A99" s="63"/>
      <c r="B99" s="63"/>
      <c r="C99" s="63"/>
      <c r="D99" s="63"/>
      <c r="E99" s="63"/>
      <c r="F99" s="63"/>
      <c r="G99" s="63"/>
      <c r="H99" s="63"/>
      <c r="I99" s="63"/>
      <c r="J99" s="63"/>
      <c r="K99" s="63"/>
    </row>
    <row r="100" spans="1:11" ht="15">
      <c r="A100" s="63"/>
      <c r="B100" s="63"/>
      <c r="C100" s="63"/>
      <c r="D100" s="63"/>
      <c r="E100" s="63"/>
      <c r="F100" s="63"/>
      <c r="G100" s="63"/>
      <c r="H100" s="63"/>
      <c r="I100" s="63"/>
      <c r="J100" s="63"/>
      <c r="K100" s="63"/>
    </row>
    <row r="101" spans="1:11" ht="15">
      <c r="A101" s="63"/>
      <c r="B101" s="63"/>
      <c r="C101" s="63"/>
      <c r="D101" s="63"/>
      <c r="E101" s="63"/>
      <c r="F101" s="63"/>
      <c r="G101" s="63"/>
      <c r="H101" s="63"/>
      <c r="I101" s="63"/>
      <c r="J101" s="63"/>
      <c r="K101" s="63"/>
    </row>
    <row r="102" spans="1:11" ht="15">
      <c r="A102" s="63"/>
      <c r="B102" s="63"/>
      <c r="C102" s="63"/>
      <c r="D102" s="63"/>
      <c r="E102" s="63"/>
      <c r="F102" s="63"/>
      <c r="G102" s="63"/>
      <c r="H102" s="63"/>
      <c r="I102" s="63"/>
      <c r="J102" s="63"/>
      <c r="K102" s="63"/>
    </row>
    <row r="103" spans="1:11" ht="15">
      <c r="A103" s="63"/>
      <c r="B103" s="63"/>
      <c r="C103" s="63"/>
      <c r="D103" s="63"/>
      <c r="E103" s="63"/>
      <c r="F103" s="63"/>
      <c r="G103" s="63"/>
      <c r="H103" s="63"/>
      <c r="I103" s="63"/>
      <c r="J103" s="63"/>
      <c r="K103" s="63"/>
    </row>
    <row r="104" spans="1:11" ht="15">
      <c r="A104" s="63"/>
      <c r="B104" s="63"/>
      <c r="C104" s="63"/>
      <c r="D104" s="63"/>
      <c r="E104" s="63"/>
      <c r="F104" s="63"/>
      <c r="G104" s="63"/>
      <c r="H104" s="63"/>
      <c r="I104" s="63"/>
      <c r="J104" s="63"/>
      <c r="K104" s="63"/>
    </row>
    <row r="105" spans="1:11" ht="15">
      <c r="A105" s="63"/>
      <c r="B105" s="63"/>
      <c r="C105" s="63"/>
      <c r="D105" s="63"/>
      <c r="E105" s="63"/>
      <c r="F105" s="63"/>
      <c r="G105" s="63"/>
      <c r="H105" s="63"/>
      <c r="I105" s="63"/>
      <c r="J105" s="63"/>
      <c r="K105" s="63"/>
    </row>
    <row r="106" spans="1:11" ht="15">
      <c r="A106" s="63"/>
      <c r="B106" s="63"/>
      <c r="C106" s="63"/>
      <c r="D106" s="63"/>
      <c r="E106" s="63"/>
      <c r="F106" s="63"/>
      <c r="G106" s="63"/>
      <c r="H106" s="63"/>
      <c r="I106" s="63"/>
      <c r="J106" s="63"/>
      <c r="K106" s="63"/>
    </row>
    <row r="107" spans="1:11" ht="15">
      <c r="A107" s="63"/>
      <c r="B107" s="63"/>
      <c r="C107" s="63"/>
      <c r="D107" s="63"/>
      <c r="E107" s="63"/>
      <c r="F107" s="63"/>
      <c r="G107" s="63"/>
      <c r="H107" s="63"/>
      <c r="I107" s="63"/>
      <c r="J107" s="63"/>
      <c r="K107" s="63"/>
    </row>
    <row r="108" spans="1:11" ht="15">
      <c r="A108" s="63"/>
      <c r="B108" s="63"/>
      <c r="C108" s="63"/>
      <c r="D108" s="63"/>
      <c r="E108" s="63"/>
      <c r="F108" s="63"/>
      <c r="G108" s="63"/>
      <c r="H108" s="63"/>
      <c r="I108" s="63"/>
      <c r="J108" s="63"/>
      <c r="K108" s="63"/>
    </row>
    <row r="109" spans="1:11" ht="15">
      <c r="A109" s="63"/>
      <c r="B109" s="63"/>
      <c r="C109" s="63"/>
      <c r="D109" s="63"/>
      <c r="E109" s="63"/>
      <c r="F109" s="63"/>
      <c r="G109" s="63"/>
      <c r="H109" s="63"/>
      <c r="I109" s="63"/>
      <c r="J109" s="63"/>
      <c r="K109" s="63"/>
    </row>
    <row r="110" spans="1:11" ht="15">
      <c r="A110" s="63"/>
      <c r="B110" s="63"/>
      <c r="C110" s="63"/>
      <c r="D110" s="63"/>
      <c r="E110" s="63"/>
      <c r="F110" s="63"/>
      <c r="G110" s="63"/>
      <c r="H110" s="63"/>
      <c r="I110" s="63"/>
      <c r="J110" s="63"/>
      <c r="K110" s="63"/>
    </row>
    <row r="111" spans="1:11" ht="15">
      <c r="A111" s="63"/>
      <c r="B111" s="63"/>
      <c r="C111" s="63"/>
      <c r="D111" s="63"/>
      <c r="E111" s="63"/>
      <c r="F111" s="63"/>
      <c r="G111" s="63"/>
      <c r="H111" s="63"/>
      <c r="I111" s="63"/>
      <c r="J111" s="63"/>
      <c r="K111" s="63"/>
    </row>
    <row r="112" spans="1:11" ht="15">
      <c r="A112" s="63"/>
      <c r="B112" s="63"/>
      <c r="C112" s="63"/>
      <c r="D112" s="63"/>
      <c r="E112" s="63"/>
      <c r="F112" s="63"/>
      <c r="G112" s="63"/>
      <c r="H112" s="63"/>
      <c r="I112" s="63"/>
      <c r="J112" s="63"/>
      <c r="K112" s="63"/>
    </row>
    <row r="113" spans="1:11" ht="15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63"/>
    </row>
    <row r="114" spans="1:11" ht="15">
      <c r="A114" s="63"/>
      <c r="B114" s="63"/>
      <c r="C114" s="63"/>
      <c r="D114" s="63"/>
      <c r="E114" s="63"/>
      <c r="F114" s="63"/>
      <c r="G114" s="63"/>
      <c r="H114" s="63"/>
      <c r="I114" s="63"/>
      <c r="J114" s="63"/>
      <c r="K114" s="63"/>
    </row>
    <row r="115" spans="1:11" ht="15">
      <c r="A115" s="63"/>
      <c r="B115" s="63"/>
      <c r="C115" s="63"/>
      <c r="D115" s="63"/>
      <c r="E115" s="63"/>
      <c r="F115" s="63"/>
      <c r="G115" s="63"/>
      <c r="H115" s="63"/>
      <c r="I115" s="63"/>
      <c r="J115" s="63"/>
      <c r="K115" s="63"/>
    </row>
    <row r="116" spans="1:11" ht="15">
      <c r="A116" s="63"/>
      <c r="B116" s="63"/>
      <c r="C116" s="63"/>
      <c r="D116" s="63"/>
      <c r="E116" s="63"/>
      <c r="F116" s="63"/>
      <c r="G116" s="63"/>
      <c r="H116" s="63"/>
      <c r="I116" s="63"/>
      <c r="J116" s="63"/>
      <c r="K116" s="63"/>
    </row>
    <row r="117" spans="1:11" ht="15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63"/>
    </row>
    <row r="118" spans="1:11" ht="15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63"/>
    </row>
    <row r="119" spans="1:11" ht="15">
      <c r="A119" s="63"/>
      <c r="B119" s="63"/>
      <c r="C119" s="63"/>
      <c r="D119" s="63"/>
      <c r="E119" s="63"/>
      <c r="F119" s="63"/>
      <c r="G119" s="63"/>
      <c r="H119" s="63"/>
      <c r="I119" s="63"/>
      <c r="J119" s="63"/>
      <c r="K119" s="63"/>
    </row>
    <row r="120" spans="1:11" ht="15">
      <c r="A120" s="63"/>
      <c r="B120" s="63"/>
      <c r="C120" s="63"/>
      <c r="D120" s="63"/>
      <c r="E120" s="63"/>
      <c r="F120" s="63"/>
      <c r="G120" s="63"/>
      <c r="H120" s="63"/>
      <c r="I120" s="63"/>
      <c r="J120" s="63"/>
      <c r="K120" s="63"/>
    </row>
    <row r="121" spans="1:11" ht="15">
      <c r="A121" s="63"/>
      <c r="B121" s="63"/>
      <c r="C121" s="63"/>
      <c r="D121" s="63"/>
      <c r="E121" s="63"/>
      <c r="F121" s="63"/>
      <c r="G121" s="63"/>
      <c r="H121" s="63"/>
      <c r="I121" s="63"/>
      <c r="J121" s="63"/>
      <c r="K121" s="63"/>
    </row>
    <row r="122" spans="1:11" ht="15">
      <c r="A122" s="63"/>
      <c r="B122" s="63"/>
      <c r="C122" s="63"/>
      <c r="D122" s="63"/>
      <c r="E122" s="63"/>
      <c r="F122" s="63"/>
      <c r="G122" s="63"/>
      <c r="H122" s="63"/>
      <c r="I122" s="63"/>
      <c r="J122" s="63"/>
      <c r="K122" s="63"/>
    </row>
    <row r="123" spans="1:11" ht="15">
      <c r="A123" s="63"/>
      <c r="B123" s="63"/>
      <c r="C123" s="63"/>
      <c r="D123" s="63"/>
      <c r="E123" s="63"/>
      <c r="F123" s="63"/>
      <c r="G123" s="63"/>
      <c r="H123" s="63"/>
      <c r="I123" s="63"/>
      <c r="J123" s="63"/>
      <c r="K123" s="63"/>
    </row>
    <row r="124" spans="1:11" ht="15">
      <c r="A124" s="63"/>
      <c r="B124" s="63"/>
      <c r="C124" s="63"/>
      <c r="D124" s="63"/>
      <c r="E124" s="63"/>
      <c r="F124" s="63"/>
      <c r="G124" s="63"/>
      <c r="H124" s="63"/>
      <c r="I124" s="63"/>
      <c r="J124" s="63"/>
      <c r="K124" s="63"/>
    </row>
    <row r="125" spans="1:11" ht="15">
      <c r="A125" s="63"/>
      <c r="B125" s="63"/>
      <c r="C125" s="63"/>
      <c r="D125" s="63"/>
      <c r="E125" s="63"/>
      <c r="F125" s="63"/>
      <c r="G125" s="63"/>
      <c r="H125" s="63"/>
      <c r="I125" s="63"/>
      <c r="J125" s="63"/>
      <c r="K125" s="63"/>
    </row>
    <row r="126" spans="1:11" ht="15">
      <c r="A126" s="63"/>
      <c r="B126" s="63"/>
      <c r="C126" s="63"/>
      <c r="D126" s="63"/>
      <c r="E126" s="63"/>
      <c r="F126" s="63"/>
      <c r="G126" s="63"/>
      <c r="H126" s="63"/>
      <c r="I126" s="63"/>
      <c r="J126" s="63"/>
      <c r="K126" s="63"/>
    </row>
    <row r="127" spans="1:11" ht="15">
      <c r="A127" s="63"/>
      <c r="B127" s="63"/>
      <c r="C127" s="63"/>
      <c r="D127" s="63"/>
      <c r="E127" s="63"/>
      <c r="F127" s="63"/>
      <c r="G127" s="63"/>
      <c r="H127" s="63"/>
      <c r="I127" s="63"/>
      <c r="J127" s="63"/>
      <c r="K127" s="63"/>
    </row>
    <row r="128" spans="1:11" ht="15">
      <c r="A128" s="63"/>
      <c r="B128" s="63"/>
      <c r="C128" s="63"/>
      <c r="D128" s="63"/>
      <c r="E128" s="63"/>
      <c r="F128" s="63"/>
      <c r="G128" s="63"/>
      <c r="H128" s="63"/>
      <c r="I128" s="63"/>
      <c r="J128" s="63"/>
      <c r="K128" s="63"/>
    </row>
    <row r="129" spans="1:11" ht="1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</row>
    <row r="130" spans="1:11" ht="1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</row>
    <row r="131" spans="1:11" ht="1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</row>
    <row r="132" spans="1:11" ht="15">
      <c r="A132" s="63"/>
      <c r="B132" s="63"/>
      <c r="C132" s="63"/>
      <c r="D132" s="63"/>
      <c r="E132" s="63"/>
      <c r="F132" s="63"/>
      <c r="G132" s="63"/>
      <c r="H132" s="63"/>
      <c r="I132" s="63"/>
      <c r="J132" s="63"/>
      <c r="K132" s="63"/>
    </row>
    <row r="133" spans="1:11" ht="1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</row>
    <row r="134" spans="1:11" ht="15">
      <c r="A134" s="63"/>
      <c r="B134" s="63"/>
      <c r="C134" s="63"/>
      <c r="D134" s="63"/>
      <c r="E134" s="63"/>
      <c r="F134" s="63"/>
      <c r="G134" s="63"/>
      <c r="H134" s="63"/>
      <c r="I134" s="63"/>
      <c r="J134" s="63"/>
      <c r="K134" s="63"/>
    </row>
    <row r="135" spans="1:11" ht="15">
      <c r="A135" s="63"/>
      <c r="B135" s="63"/>
      <c r="C135" s="63"/>
      <c r="D135" s="63"/>
      <c r="E135" s="63"/>
      <c r="F135" s="63"/>
      <c r="G135" s="63"/>
      <c r="H135" s="63"/>
      <c r="I135" s="63"/>
      <c r="J135" s="63"/>
      <c r="K135" s="63"/>
    </row>
    <row r="136" spans="1:11" ht="15">
      <c r="A136" s="63"/>
      <c r="B136" s="63"/>
      <c r="C136" s="63"/>
      <c r="D136" s="63"/>
      <c r="E136" s="63"/>
      <c r="F136" s="63"/>
      <c r="G136" s="63"/>
      <c r="H136" s="63"/>
      <c r="I136" s="63"/>
      <c r="J136" s="63"/>
      <c r="K136" s="63"/>
    </row>
    <row r="137" spans="1:11" ht="15">
      <c r="A137" s="63"/>
      <c r="B137" s="63"/>
      <c r="C137" s="63"/>
      <c r="D137" s="63"/>
      <c r="E137" s="63"/>
      <c r="F137" s="63"/>
      <c r="G137" s="63"/>
      <c r="H137" s="63"/>
      <c r="I137" s="63"/>
      <c r="J137" s="63"/>
      <c r="K137" s="63"/>
    </row>
    <row r="138" spans="1:11" ht="15">
      <c r="A138" s="63"/>
      <c r="B138" s="63"/>
      <c r="C138" s="63"/>
      <c r="D138" s="63"/>
      <c r="E138" s="63"/>
      <c r="F138" s="63"/>
      <c r="G138" s="63"/>
      <c r="H138" s="63"/>
      <c r="I138" s="63"/>
      <c r="J138" s="63"/>
      <c r="K138" s="63"/>
    </row>
    <row r="139" spans="1:11" ht="15">
      <c r="A139" s="63"/>
      <c r="B139" s="63"/>
      <c r="C139" s="63"/>
      <c r="D139" s="63"/>
      <c r="E139" s="63"/>
      <c r="F139" s="63"/>
      <c r="G139" s="63"/>
      <c r="H139" s="63"/>
      <c r="I139" s="63"/>
      <c r="J139" s="63"/>
      <c r="K139" s="63"/>
    </row>
    <row r="140" spans="1:11" ht="15">
      <c r="A140" s="63"/>
      <c r="B140" s="63"/>
      <c r="C140" s="63"/>
      <c r="D140" s="63"/>
      <c r="E140" s="63"/>
      <c r="F140" s="63"/>
      <c r="G140" s="63"/>
      <c r="H140" s="63"/>
      <c r="I140" s="63"/>
      <c r="J140" s="63"/>
      <c r="K140" s="63"/>
    </row>
    <row r="141" spans="1:11" ht="15">
      <c r="A141" s="63"/>
      <c r="B141" s="63"/>
      <c r="C141" s="63"/>
      <c r="D141" s="63"/>
      <c r="E141" s="63"/>
      <c r="F141" s="63"/>
      <c r="G141" s="63"/>
      <c r="H141" s="63"/>
      <c r="I141" s="63"/>
      <c r="J141" s="63"/>
      <c r="K141" s="63"/>
    </row>
    <row r="142" spans="1:11" ht="15">
      <c r="A142" s="63"/>
      <c r="B142" s="63"/>
      <c r="C142" s="63"/>
      <c r="D142" s="63"/>
      <c r="E142" s="63"/>
      <c r="F142" s="63"/>
      <c r="G142" s="63"/>
      <c r="H142" s="63"/>
      <c r="I142" s="63"/>
      <c r="J142" s="63"/>
      <c r="K142" s="63"/>
    </row>
    <row r="143" spans="1:11" ht="15">
      <c r="A143" s="63"/>
      <c r="B143" s="63"/>
      <c r="C143" s="63"/>
      <c r="D143" s="63"/>
      <c r="E143" s="63"/>
      <c r="F143" s="63"/>
      <c r="G143" s="63"/>
      <c r="H143" s="63"/>
      <c r="I143" s="63"/>
      <c r="J143" s="63"/>
      <c r="K143" s="63"/>
    </row>
    <row r="144" spans="1:11" ht="15">
      <c r="A144" s="63"/>
      <c r="B144" s="63"/>
      <c r="C144" s="63"/>
      <c r="D144" s="63"/>
      <c r="E144" s="63"/>
      <c r="F144" s="63"/>
      <c r="G144" s="63"/>
      <c r="H144" s="63"/>
      <c r="I144" s="63"/>
      <c r="J144" s="63"/>
      <c r="K144" s="63"/>
    </row>
    <row r="145" spans="1:11" ht="15">
      <c r="A145" s="63"/>
      <c r="B145" s="63"/>
      <c r="C145" s="63"/>
      <c r="D145" s="63"/>
      <c r="E145" s="63"/>
      <c r="F145" s="63"/>
      <c r="G145" s="63"/>
      <c r="H145" s="63"/>
      <c r="I145" s="63"/>
      <c r="J145" s="63"/>
      <c r="K145" s="63"/>
    </row>
    <row r="146" spans="1:11" ht="15">
      <c r="A146" s="63"/>
      <c r="B146" s="63"/>
      <c r="C146" s="63"/>
      <c r="D146" s="63"/>
      <c r="E146" s="63"/>
      <c r="F146" s="63"/>
      <c r="G146" s="63"/>
      <c r="H146" s="63"/>
      <c r="I146" s="63"/>
      <c r="J146" s="63"/>
      <c r="K146" s="63"/>
    </row>
    <row r="147" spans="1:11" ht="15">
      <c r="A147" s="63"/>
      <c r="B147" s="63"/>
      <c r="C147" s="63"/>
      <c r="D147" s="63"/>
      <c r="E147" s="63"/>
      <c r="F147" s="63"/>
      <c r="G147" s="63"/>
      <c r="H147" s="63"/>
      <c r="I147" s="63"/>
      <c r="J147" s="63"/>
      <c r="K147" s="63"/>
    </row>
    <row r="148" spans="1:11" ht="15">
      <c r="A148" s="63"/>
      <c r="B148" s="63"/>
      <c r="C148" s="63"/>
      <c r="D148" s="63"/>
      <c r="E148" s="63"/>
      <c r="F148" s="63"/>
      <c r="G148" s="63"/>
      <c r="H148" s="63"/>
      <c r="I148" s="63"/>
      <c r="J148" s="63"/>
      <c r="K148" s="63"/>
    </row>
    <row r="149" spans="1:11" ht="15">
      <c r="A149" s="63"/>
      <c r="B149" s="63"/>
      <c r="C149" s="63"/>
      <c r="D149" s="63"/>
      <c r="E149" s="63"/>
      <c r="F149" s="63"/>
      <c r="G149" s="63"/>
      <c r="H149" s="63"/>
      <c r="I149" s="63"/>
      <c r="J149" s="63"/>
      <c r="K149" s="63"/>
    </row>
    <row r="150" spans="1:11" ht="15">
      <c r="A150" s="63"/>
      <c r="B150" s="63"/>
      <c r="C150" s="63"/>
      <c r="D150" s="63"/>
      <c r="E150" s="63"/>
      <c r="F150" s="63"/>
      <c r="G150" s="63"/>
      <c r="H150" s="63"/>
      <c r="I150" s="63"/>
      <c r="J150" s="63"/>
      <c r="K150" s="63"/>
    </row>
    <row r="151" spans="1:11" ht="15">
      <c r="A151" s="63"/>
      <c r="B151" s="63"/>
      <c r="C151" s="63"/>
      <c r="D151" s="63"/>
      <c r="E151" s="63"/>
      <c r="F151" s="63"/>
      <c r="G151" s="63"/>
      <c r="H151" s="63"/>
      <c r="I151" s="63"/>
      <c r="J151" s="63"/>
      <c r="K151" s="63"/>
    </row>
    <row r="152" spans="1:11" ht="15">
      <c r="A152" s="63"/>
      <c r="B152" s="63"/>
      <c r="C152" s="63"/>
      <c r="D152" s="63"/>
      <c r="E152" s="63"/>
      <c r="F152" s="63"/>
      <c r="G152" s="63"/>
      <c r="H152" s="63"/>
      <c r="I152" s="63"/>
      <c r="J152" s="63"/>
      <c r="K152" s="63"/>
    </row>
    <row r="153" spans="1:11" ht="15">
      <c r="A153" s="63"/>
      <c r="B153" s="63"/>
      <c r="C153" s="63"/>
      <c r="D153" s="63"/>
      <c r="E153" s="63"/>
      <c r="F153" s="63"/>
      <c r="G153" s="63"/>
      <c r="H153" s="63"/>
      <c r="I153" s="63"/>
      <c r="J153" s="63"/>
      <c r="K153" s="63"/>
    </row>
    <row r="154" spans="1:11" ht="15">
      <c r="A154" s="63"/>
      <c r="B154" s="63"/>
      <c r="C154" s="63"/>
      <c r="D154" s="63"/>
      <c r="E154" s="63"/>
      <c r="F154" s="63"/>
      <c r="G154" s="63"/>
      <c r="H154" s="63"/>
      <c r="I154" s="63"/>
      <c r="J154" s="63"/>
      <c r="K154" s="63"/>
    </row>
    <row r="155" spans="1:11" ht="15">
      <c r="A155" s="63"/>
      <c r="B155" s="63"/>
      <c r="C155" s="63"/>
      <c r="D155" s="63"/>
      <c r="E155" s="63"/>
      <c r="F155" s="63"/>
      <c r="G155" s="63"/>
      <c r="H155" s="63"/>
      <c r="I155" s="63"/>
      <c r="J155" s="63"/>
      <c r="K155" s="63"/>
    </row>
    <row r="156" spans="1:11" ht="15">
      <c r="A156" s="63"/>
      <c r="B156" s="63"/>
      <c r="C156" s="63"/>
      <c r="D156" s="63"/>
      <c r="E156" s="63"/>
      <c r="F156" s="63"/>
      <c r="G156" s="63"/>
      <c r="H156" s="63"/>
      <c r="I156" s="63"/>
      <c r="J156" s="63"/>
      <c r="K156" s="63"/>
    </row>
    <row r="157" spans="1:11" ht="15">
      <c r="A157" s="63"/>
      <c r="B157" s="63"/>
      <c r="C157" s="63"/>
      <c r="D157" s="63"/>
      <c r="E157" s="63"/>
      <c r="F157" s="63"/>
      <c r="G157" s="63"/>
      <c r="H157" s="63"/>
      <c r="I157" s="63"/>
      <c r="J157" s="63"/>
      <c r="K157" s="63"/>
    </row>
    <row r="158" spans="1:11" ht="15">
      <c r="A158" s="63"/>
      <c r="B158" s="63"/>
      <c r="C158" s="63"/>
      <c r="D158" s="63"/>
      <c r="E158" s="63"/>
      <c r="F158" s="63"/>
      <c r="G158" s="63"/>
      <c r="H158" s="63"/>
      <c r="I158" s="63"/>
      <c r="J158" s="63"/>
      <c r="K158" s="63"/>
    </row>
    <row r="159" spans="1:11" ht="15">
      <c r="A159" s="63"/>
      <c r="B159" s="63"/>
      <c r="C159" s="63"/>
      <c r="D159" s="63"/>
      <c r="E159" s="63"/>
      <c r="F159" s="63"/>
      <c r="G159" s="63"/>
      <c r="H159" s="63"/>
      <c r="I159" s="63"/>
      <c r="J159" s="63"/>
      <c r="K159" s="63"/>
    </row>
    <row r="160" spans="1:11" ht="15">
      <c r="A160" s="63"/>
      <c r="B160" s="63"/>
      <c r="C160" s="63"/>
      <c r="D160" s="63"/>
      <c r="E160" s="63"/>
      <c r="F160" s="63"/>
      <c r="G160" s="63"/>
      <c r="H160" s="63"/>
      <c r="I160" s="63"/>
      <c r="J160" s="63"/>
      <c r="K160" s="63"/>
    </row>
    <row r="161" spans="1:11" ht="15">
      <c r="A161" s="63"/>
      <c r="B161" s="63"/>
      <c r="C161" s="63"/>
      <c r="D161" s="63"/>
      <c r="E161" s="63"/>
      <c r="F161" s="63"/>
      <c r="G161" s="63"/>
      <c r="H161" s="63"/>
      <c r="I161" s="63"/>
      <c r="J161" s="63"/>
      <c r="K161" s="63"/>
    </row>
    <row r="162" spans="1:11" ht="15">
      <c r="A162" s="63"/>
      <c r="B162" s="63"/>
      <c r="C162" s="63"/>
      <c r="D162" s="63"/>
      <c r="E162" s="63"/>
      <c r="F162" s="63"/>
      <c r="G162" s="63"/>
      <c r="H162" s="63"/>
      <c r="I162" s="63"/>
      <c r="J162" s="63"/>
      <c r="K162" s="63"/>
    </row>
    <row r="163" spans="1:11" ht="15">
      <c r="A163" s="63"/>
      <c r="B163" s="63"/>
      <c r="C163" s="63"/>
      <c r="D163" s="63"/>
      <c r="E163" s="63"/>
      <c r="F163" s="63"/>
      <c r="G163" s="63"/>
      <c r="H163" s="63"/>
      <c r="I163" s="63"/>
      <c r="J163" s="63"/>
      <c r="K163" s="63"/>
    </row>
    <row r="164" spans="1:11" ht="15">
      <c r="A164" s="63"/>
      <c r="B164" s="63"/>
      <c r="C164" s="63"/>
      <c r="D164" s="63"/>
      <c r="E164" s="63"/>
      <c r="F164" s="63"/>
      <c r="G164" s="63"/>
      <c r="H164" s="63"/>
      <c r="I164" s="63"/>
      <c r="J164" s="63"/>
      <c r="K164" s="63"/>
    </row>
    <row r="165" spans="1:11" ht="15">
      <c r="A165" s="63"/>
      <c r="B165" s="63"/>
      <c r="C165" s="63"/>
      <c r="D165" s="63"/>
      <c r="E165" s="63"/>
      <c r="F165" s="63"/>
      <c r="G165" s="63"/>
      <c r="H165" s="63"/>
      <c r="I165" s="63"/>
      <c r="J165" s="63"/>
      <c r="K165" s="63"/>
    </row>
    <row r="166" spans="1:11" ht="15">
      <c r="A166" s="63"/>
      <c r="B166" s="63"/>
      <c r="C166" s="63"/>
      <c r="D166" s="63"/>
      <c r="E166" s="63"/>
      <c r="F166" s="63"/>
      <c r="G166" s="63"/>
      <c r="H166" s="63"/>
      <c r="I166" s="63"/>
      <c r="J166" s="63"/>
      <c r="K166" s="63"/>
    </row>
    <row r="167" spans="1:11" ht="15">
      <c r="A167" s="63"/>
      <c r="B167" s="63"/>
      <c r="C167" s="63"/>
      <c r="D167" s="63"/>
      <c r="E167" s="63"/>
      <c r="F167" s="63"/>
      <c r="G167" s="63"/>
      <c r="H167" s="63"/>
      <c r="I167" s="63"/>
      <c r="J167" s="63"/>
      <c r="K167" s="63"/>
    </row>
    <row r="168" spans="1:11" ht="15">
      <c r="A168" s="63"/>
      <c r="B168" s="63"/>
      <c r="C168" s="63"/>
      <c r="D168" s="63"/>
      <c r="E168" s="63"/>
      <c r="F168" s="63"/>
      <c r="G168" s="63"/>
      <c r="H168" s="63"/>
      <c r="I168" s="63"/>
      <c r="J168" s="63"/>
      <c r="K168" s="63"/>
    </row>
    <row r="169" spans="1:11" ht="15">
      <c r="A169" s="63"/>
      <c r="B169" s="63"/>
      <c r="C169" s="63"/>
      <c r="D169" s="63"/>
      <c r="E169" s="63"/>
      <c r="F169" s="63"/>
      <c r="G169" s="63"/>
      <c r="H169" s="63"/>
      <c r="I169" s="63"/>
      <c r="J169" s="63"/>
      <c r="K169" s="63"/>
    </row>
    <row r="170" spans="1:11" ht="15">
      <c r="A170" s="63"/>
      <c r="B170" s="63"/>
      <c r="C170" s="63"/>
      <c r="D170" s="63"/>
      <c r="E170" s="63"/>
      <c r="F170" s="63"/>
      <c r="G170" s="63"/>
      <c r="H170" s="63"/>
      <c r="I170" s="63"/>
      <c r="J170" s="63"/>
      <c r="K170" s="63"/>
    </row>
    <row r="171" spans="1:11" ht="15">
      <c r="A171" s="63"/>
      <c r="B171" s="63"/>
      <c r="C171" s="63"/>
      <c r="D171" s="63"/>
      <c r="E171" s="63"/>
      <c r="F171" s="63"/>
      <c r="G171" s="63"/>
      <c r="H171" s="63"/>
      <c r="I171" s="63"/>
      <c r="J171" s="63"/>
      <c r="K171" s="63"/>
    </row>
    <row r="172" spans="1:11" ht="15">
      <c r="A172" s="63"/>
      <c r="B172" s="63"/>
      <c r="C172" s="63"/>
      <c r="D172" s="63"/>
      <c r="E172" s="63"/>
      <c r="F172" s="63"/>
      <c r="G172" s="63"/>
      <c r="H172" s="63"/>
      <c r="I172" s="63"/>
      <c r="J172" s="63"/>
      <c r="K172" s="63"/>
    </row>
    <row r="173" spans="1:11" ht="15">
      <c r="A173" s="63"/>
      <c r="B173" s="63"/>
      <c r="C173" s="63"/>
      <c r="D173" s="63"/>
      <c r="E173" s="63"/>
      <c r="F173" s="63"/>
      <c r="G173" s="63"/>
      <c r="H173" s="63"/>
      <c r="I173" s="63"/>
      <c r="J173" s="63"/>
      <c r="K173" s="63"/>
    </row>
    <row r="174" spans="1:11" ht="15">
      <c r="A174" s="63"/>
      <c r="B174" s="63"/>
      <c r="C174" s="63"/>
      <c r="D174" s="63"/>
      <c r="E174" s="63"/>
      <c r="F174" s="63"/>
      <c r="G174" s="63"/>
      <c r="H174" s="63"/>
      <c r="I174" s="63"/>
      <c r="J174" s="63"/>
      <c r="K174" s="63"/>
    </row>
    <row r="175" spans="1:11" ht="15">
      <c r="A175" s="63"/>
      <c r="B175" s="63"/>
      <c r="C175" s="63"/>
      <c r="D175" s="63"/>
      <c r="E175" s="63"/>
      <c r="F175" s="63"/>
      <c r="G175" s="63"/>
      <c r="H175" s="63"/>
      <c r="I175" s="63"/>
      <c r="J175" s="63"/>
      <c r="K175" s="63"/>
    </row>
    <row r="176" spans="1:11" ht="15">
      <c r="A176" s="63"/>
      <c r="B176" s="63"/>
      <c r="C176" s="63"/>
      <c r="D176" s="63"/>
      <c r="E176" s="63"/>
      <c r="F176" s="63"/>
      <c r="G176" s="63"/>
      <c r="H176" s="63"/>
      <c r="I176" s="63"/>
      <c r="J176" s="63"/>
      <c r="K176" s="63"/>
    </row>
    <row r="177" spans="1:11" ht="15">
      <c r="A177" s="63"/>
      <c r="B177" s="63"/>
      <c r="C177" s="63"/>
      <c r="D177" s="63"/>
      <c r="E177" s="63"/>
      <c r="F177" s="63"/>
      <c r="G177" s="63"/>
      <c r="H177" s="63"/>
      <c r="I177" s="63"/>
      <c r="J177" s="63"/>
      <c r="K177" s="63"/>
    </row>
    <row r="178" spans="1:11" ht="15">
      <c r="A178" s="63"/>
      <c r="B178" s="63"/>
      <c r="C178" s="63"/>
      <c r="D178" s="63"/>
      <c r="E178" s="63"/>
      <c r="F178" s="63"/>
      <c r="G178" s="63"/>
      <c r="H178" s="63"/>
      <c r="I178" s="63"/>
      <c r="J178" s="63"/>
      <c r="K178" s="63"/>
    </row>
    <row r="179" spans="1:11" ht="15">
      <c r="A179" s="63"/>
      <c r="B179" s="63"/>
      <c r="C179" s="63"/>
      <c r="D179" s="63"/>
      <c r="E179" s="63"/>
      <c r="F179" s="63"/>
      <c r="G179" s="63"/>
      <c r="H179" s="63"/>
      <c r="I179" s="63"/>
      <c r="J179" s="63"/>
      <c r="K179" s="63"/>
    </row>
    <row r="180" spans="1:11" ht="15">
      <c r="A180" s="63"/>
      <c r="B180" s="63"/>
      <c r="C180" s="63"/>
      <c r="D180" s="63"/>
      <c r="E180" s="63"/>
      <c r="F180" s="63"/>
      <c r="G180" s="63"/>
      <c r="H180" s="63"/>
      <c r="I180" s="63"/>
      <c r="J180" s="63"/>
      <c r="K180" s="63"/>
    </row>
    <row r="181" spans="1:11" ht="15">
      <c r="A181" s="63"/>
      <c r="B181" s="63"/>
      <c r="C181" s="63"/>
      <c r="D181" s="63"/>
      <c r="E181" s="63"/>
      <c r="F181" s="63"/>
      <c r="G181" s="63"/>
      <c r="H181" s="63"/>
      <c r="I181" s="63"/>
      <c r="J181" s="63"/>
      <c r="K181" s="63"/>
    </row>
    <row r="182" spans="1:11" ht="15">
      <c r="A182" s="63"/>
      <c r="B182" s="63"/>
      <c r="C182" s="63"/>
      <c r="D182" s="63"/>
      <c r="E182" s="63"/>
      <c r="F182" s="63"/>
      <c r="G182" s="63"/>
      <c r="H182" s="63"/>
      <c r="I182" s="63"/>
      <c r="J182" s="63"/>
      <c r="K182" s="63"/>
    </row>
    <row r="183" spans="1:11" ht="15">
      <c r="A183" s="63"/>
      <c r="B183" s="63"/>
      <c r="C183" s="63"/>
      <c r="D183" s="63"/>
      <c r="E183" s="63"/>
      <c r="F183" s="63"/>
      <c r="G183" s="63"/>
      <c r="H183" s="63"/>
      <c r="I183" s="63"/>
      <c r="J183" s="63"/>
      <c r="K183" s="63"/>
    </row>
    <row r="184" spans="1:11" ht="15">
      <c r="A184" s="63"/>
      <c r="B184" s="63"/>
      <c r="C184" s="63"/>
      <c r="D184" s="63"/>
      <c r="E184" s="63"/>
      <c r="F184" s="63"/>
      <c r="G184" s="63"/>
      <c r="H184" s="63"/>
      <c r="I184" s="63"/>
      <c r="J184" s="63"/>
      <c r="K184" s="63"/>
    </row>
    <row r="185" spans="1:11" ht="15">
      <c r="A185" s="63"/>
      <c r="B185" s="63"/>
      <c r="C185" s="63"/>
      <c r="D185" s="63"/>
      <c r="E185" s="63"/>
      <c r="F185" s="63"/>
      <c r="G185" s="63"/>
      <c r="H185" s="63"/>
      <c r="I185" s="63"/>
      <c r="J185" s="63"/>
      <c r="K185" s="63"/>
    </row>
    <row r="186" spans="1:11" ht="15">
      <c r="A186" s="63"/>
      <c r="B186" s="63"/>
      <c r="C186" s="63"/>
      <c r="D186" s="63"/>
      <c r="E186" s="63"/>
      <c r="F186" s="63"/>
      <c r="G186" s="63"/>
      <c r="H186" s="63"/>
      <c r="I186" s="63"/>
      <c r="J186" s="63"/>
      <c r="K186" s="63"/>
    </row>
    <row r="187" spans="1:11" ht="15">
      <c r="A187" s="63"/>
      <c r="B187" s="63"/>
      <c r="C187" s="63"/>
      <c r="D187" s="63"/>
      <c r="E187" s="63"/>
      <c r="F187" s="63"/>
      <c r="G187" s="63"/>
      <c r="H187" s="63"/>
      <c r="I187" s="63"/>
      <c r="J187" s="63"/>
      <c r="K187" s="63"/>
    </row>
    <row r="188" spans="1:11" ht="15">
      <c r="A188" s="63"/>
      <c r="B188" s="63"/>
      <c r="C188" s="63"/>
      <c r="D188" s="63"/>
      <c r="E188" s="63"/>
      <c r="F188" s="63"/>
      <c r="G188" s="63"/>
      <c r="H188" s="63"/>
      <c r="I188" s="63"/>
      <c r="J188" s="63"/>
      <c r="K188" s="63"/>
    </row>
    <row r="189" spans="1:11" ht="15">
      <c r="A189" s="63"/>
      <c r="B189" s="63"/>
      <c r="C189" s="63"/>
      <c r="D189" s="63"/>
      <c r="E189" s="63"/>
      <c r="F189" s="63"/>
      <c r="G189" s="63"/>
      <c r="H189" s="63"/>
      <c r="I189" s="63"/>
      <c r="J189" s="63"/>
      <c r="K189" s="63"/>
    </row>
    <row r="190" spans="1:11" ht="15">
      <c r="A190" s="63"/>
      <c r="B190" s="63"/>
      <c r="C190" s="63"/>
      <c r="D190" s="63"/>
      <c r="E190" s="63"/>
      <c r="F190" s="63"/>
      <c r="G190" s="63"/>
      <c r="H190" s="63"/>
      <c r="I190" s="63"/>
      <c r="J190" s="63"/>
      <c r="K190" s="63"/>
    </row>
    <row r="191" spans="1:11" ht="15">
      <c r="A191" s="63"/>
      <c r="B191" s="63"/>
      <c r="C191" s="63"/>
      <c r="D191" s="63"/>
      <c r="E191" s="63"/>
      <c r="F191" s="63"/>
      <c r="G191" s="63"/>
      <c r="H191" s="63"/>
      <c r="I191" s="63"/>
      <c r="J191" s="63"/>
      <c r="K191" s="63"/>
    </row>
    <row r="192" spans="1:11" ht="15">
      <c r="A192" s="63"/>
      <c r="B192" s="63"/>
      <c r="C192" s="63"/>
      <c r="D192" s="63"/>
      <c r="E192" s="63"/>
      <c r="F192" s="63"/>
      <c r="G192" s="63"/>
      <c r="H192" s="63"/>
      <c r="I192" s="63"/>
      <c r="J192" s="63"/>
      <c r="K192" s="63"/>
    </row>
    <row r="193" spans="1:11" ht="15">
      <c r="A193" s="63"/>
      <c r="B193" s="63"/>
      <c r="C193" s="63"/>
      <c r="D193" s="63"/>
      <c r="E193" s="63"/>
      <c r="F193" s="63"/>
      <c r="G193" s="63"/>
      <c r="H193" s="63"/>
      <c r="I193" s="63"/>
      <c r="J193" s="63"/>
      <c r="K193" s="63"/>
    </row>
    <row r="194" spans="1:11" ht="15">
      <c r="A194" s="63"/>
      <c r="B194" s="63"/>
      <c r="C194" s="63"/>
      <c r="D194" s="63"/>
      <c r="E194" s="63"/>
      <c r="F194" s="63"/>
      <c r="G194" s="63"/>
      <c r="H194" s="63"/>
      <c r="I194" s="63"/>
      <c r="J194" s="63"/>
      <c r="K194" s="63"/>
    </row>
    <row r="195" spans="1:11" ht="15">
      <c r="A195" s="63"/>
      <c r="B195" s="63"/>
      <c r="C195" s="63"/>
      <c r="D195" s="63"/>
      <c r="E195" s="63"/>
      <c r="F195" s="63"/>
      <c r="G195" s="63"/>
      <c r="H195" s="63"/>
      <c r="I195" s="63"/>
      <c r="J195" s="63"/>
      <c r="K195" s="63"/>
    </row>
    <row r="196" spans="1:11" ht="15">
      <c r="A196" s="63"/>
      <c r="B196" s="63"/>
      <c r="C196" s="63"/>
      <c r="D196" s="63"/>
      <c r="E196" s="63"/>
      <c r="F196" s="63"/>
      <c r="G196" s="63"/>
      <c r="H196" s="63"/>
      <c r="I196" s="63"/>
      <c r="J196" s="63"/>
      <c r="K196" s="63"/>
    </row>
    <row r="197" spans="1:11" ht="15">
      <c r="A197" s="63"/>
      <c r="B197" s="63"/>
      <c r="C197" s="63"/>
      <c r="D197" s="63"/>
      <c r="E197" s="63"/>
      <c r="F197" s="63"/>
      <c r="G197" s="63"/>
      <c r="H197" s="63"/>
      <c r="I197" s="63"/>
      <c r="J197" s="63"/>
      <c r="K197" s="63"/>
    </row>
    <row r="198" spans="1:11" ht="15">
      <c r="A198" s="63"/>
      <c r="B198" s="63"/>
      <c r="C198" s="63"/>
      <c r="D198" s="63"/>
      <c r="E198" s="63"/>
      <c r="F198" s="63"/>
      <c r="G198" s="63"/>
      <c r="H198" s="63"/>
      <c r="I198" s="63"/>
      <c r="J198" s="63"/>
      <c r="K198" s="63"/>
    </row>
    <row r="199" spans="1:11" ht="15">
      <c r="A199" s="63"/>
      <c r="B199" s="63"/>
      <c r="C199" s="63"/>
      <c r="D199" s="63"/>
      <c r="E199" s="63"/>
      <c r="F199" s="63"/>
      <c r="G199" s="63"/>
      <c r="H199" s="63"/>
      <c r="I199" s="63"/>
      <c r="J199" s="63"/>
      <c r="K199" s="63"/>
    </row>
    <row r="200" spans="1:11" ht="15">
      <c r="A200" s="63"/>
      <c r="B200" s="63"/>
      <c r="C200" s="63"/>
      <c r="D200" s="63"/>
      <c r="E200" s="63"/>
      <c r="F200" s="63"/>
      <c r="G200" s="63"/>
      <c r="H200" s="63"/>
      <c r="I200" s="63"/>
      <c r="J200" s="63"/>
      <c r="K200" s="63"/>
    </row>
    <row r="201" spans="1:11" ht="15">
      <c r="A201" s="63"/>
      <c r="B201" s="63"/>
      <c r="C201" s="63"/>
      <c r="D201" s="63"/>
      <c r="E201" s="63"/>
      <c r="F201" s="63"/>
      <c r="G201" s="63"/>
      <c r="H201" s="63"/>
      <c r="I201" s="63"/>
      <c r="J201" s="63"/>
      <c r="K201" s="63"/>
    </row>
    <row r="202" spans="1:11" ht="15">
      <c r="A202" s="63"/>
      <c r="B202" s="63"/>
      <c r="C202" s="63"/>
      <c r="D202" s="63"/>
      <c r="E202" s="63"/>
      <c r="F202" s="63"/>
      <c r="G202" s="63"/>
      <c r="H202" s="63"/>
      <c r="I202" s="63"/>
      <c r="J202" s="63"/>
      <c r="K202" s="63"/>
    </row>
    <row r="203" spans="1:11" ht="15">
      <c r="A203" s="63"/>
      <c r="B203" s="63"/>
      <c r="C203" s="63"/>
      <c r="D203" s="63"/>
      <c r="E203" s="63"/>
      <c r="F203" s="63"/>
      <c r="G203" s="63"/>
      <c r="H203" s="63"/>
      <c r="I203" s="63"/>
      <c r="J203" s="63"/>
      <c r="K203" s="63"/>
    </row>
    <row r="204" spans="1:11" ht="15">
      <c r="A204" s="63"/>
      <c r="B204" s="63"/>
      <c r="C204" s="63"/>
      <c r="D204" s="63"/>
      <c r="E204" s="63"/>
      <c r="F204" s="63"/>
      <c r="G204" s="63"/>
      <c r="H204" s="63"/>
      <c r="I204" s="63"/>
      <c r="J204" s="63"/>
      <c r="K204" s="63"/>
    </row>
    <row r="205" spans="1:11" ht="15">
      <c r="A205" s="63"/>
      <c r="B205" s="63"/>
      <c r="C205" s="63"/>
      <c r="D205" s="63"/>
      <c r="E205" s="63"/>
      <c r="F205" s="63"/>
      <c r="G205" s="63"/>
      <c r="H205" s="63"/>
      <c r="I205" s="63"/>
      <c r="J205" s="63"/>
      <c r="K205" s="63"/>
    </row>
    <row r="206" spans="1:11" ht="15">
      <c r="A206" s="63"/>
      <c r="B206" s="63"/>
      <c r="C206" s="63"/>
      <c r="D206" s="63"/>
      <c r="E206" s="63"/>
      <c r="F206" s="63"/>
      <c r="G206" s="63"/>
      <c r="H206" s="63"/>
      <c r="I206" s="63"/>
      <c r="J206" s="63"/>
      <c r="K206" s="63"/>
    </row>
    <row r="207" spans="1:11" ht="15">
      <c r="A207" s="63"/>
      <c r="B207" s="63"/>
      <c r="C207" s="63"/>
      <c r="D207" s="63"/>
      <c r="E207" s="63"/>
      <c r="F207" s="63"/>
      <c r="G207" s="63"/>
      <c r="H207" s="63"/>
      <c r="I207" s="63"/>
      <c r="J207" s="63"/>
      <c r="K207" s="63"/>
    </row>
    <row r="208" spans="1:11" ht="15">
      <c r="A208" s="63"/>
      <c r="B208" s="63"/>
      <c r="C208" s="63"/>
      <c r="D208" s="63"/>
      <c r="E208" s="63"/>
      <c r="F208" s="63"/>
      <c r="G208" s="63"/>
      <c r="H208" s="63"/>
      <c r="I208" s="63"/>
      <c r="J208" s="63"/>
      <c r="K208" s="63"/>
    </row>
    <row r="209" spans="1:11" ht="15">
      <c r="A209" s="63"/>
      <c r="B209" s="63"/>
      <c r="C209" s="63"/>
      <c r="D209" s="63"/>
      <c r="E209" s="63"/>
      <c r="F209" s="63"/>
      <c r="G209" s="63"/>
      <c r="H209" s="63"/>
      <c r="I209" s="63"/>
      <c r="J209" s="63"/>
      <c r="K209" s="63"/>
    </row>
    <row r="210" spans="1:11" ht="15">
      <c r="A210" s="63"/>
      <c r="B210" s="63"/>
      <c r="C210" s="63"/>
      <c r="D210" s="63"/>
      <c r="E210" s="63"/>
      <c r="F210" s="63"/>
      <c r="G210" s="63"/>
      <c r="H210" s="63"/>
      <c r="I210" s="63"/>
      <c r="J210" s="63"/>
      <c r="K210" s="63"/>
    </row>
    <row r="211" spans="1:11" ht="15">
      <c r="A211" s="63"/>
      <c r="B211" s="63"/>
      <c r="C211" s="63"/>
      <c r="D211" s="63"/>
      <c r="E211" s="63"/>
      <c r="F211" s="63"/>
      <c r="G211" s="63"/>
      <c r="H211" s="63"/>
      <c r="I211" s="63"/>
      <c r="J211" s="63"/>
      <c r="K211" s="63"/>
    </row>
    <row r="212" spans="1:11" ht="15">
      <c r="A212" s="63"/>
      <c r="B212" s="63"/>
      <c r="C212" s="63"/>
      <c r="D212" s="63"/>
      <c r="E212" s="63"/>
      <c r="F212" s="63"/>
      <c r="G212" s="63"/>
      <c r="H212" s="63"/>
      <c r="I212" s="63"/>
      <c r="J212" s="63"/>
      <c r="K212" s="63"/>
    </row>
    <row r="213" spans="1:11" ht="15">
      <c r="A213" s="63"/>
      <c r="B213" s="63"/>
      <c r="C213" s="63"/>
      <c r="D213" s="63"/>
      <c r="E213" s="63"/>
      <c r="F213" s="63"/>
      <c r="G213" s="63"/>
      <c r="H213" s="63"/>
      <c r="I213" s="63"/>
      <c r="J213" s="63"/>
      <c r="K213" s="63"/>
    </row>
    <row r="214" spans="1:11" ht="15">
      <c r="A214" s="63"/>
      <c r="B214" s="63"/>
      <c r="C214" s="63"/>
      <c r="D214" s="63"/>
      <c r="E214" s="63"/>
      <c r="F214" s="63"/>
      <c r="G214" s="63"/>
      <c r="H214" s="63"/>
      <c r="I214" s="63"/>
      <c r="J214" s="63"/>
      <c r="K214" s="63"/>
    </row>
    <row r="215" spans="1:11" ht="15">
      <c r="A215" s="63"/>
      <c r="B215" s="63"/>
      <c r="C215" s="63"/>
      <c r="D215" s="63"/>
      <c r="E215" s="63"/>
      <c r="F215" s="63"/>
      <c r="G215" s="63"/>
      <c r="H215" s="63"/>
      <c r="I215" s="63"/>
      <c r="J215" s="63"/>
      <c r="K215" s="63"/>
    </row>
    <row r="216" spans="1:11" ht="15">
      <c r="A216" s="63"/>
      <c r="B216" s="63"/>
      <c r="C216" s="63"/>
      <c r="D216" s="63"/>
      <c r="E216" s="63"/>
      <c r="F216" s="63"/>
      <c r="G216" s="63"/>
      <c r="H216" s="63"/>
      <c r="I216" s="63"/>
      <c r="J216" s="63"/>
      <c r="K216" s="63"/>
    </row>
    <row r="217" spans="1:11" ht="15">
      <c r="A217" s="63"/>
      <c r="B217" s="63"/>
      <c r="C217" s="63"/>
      <c r="D217" s="63"/>
      <c r="E217" s="63"/>
      <c r="F217" s="63"/>
      <c r="G217" s="63"/>
      <c r="H217" s="63"/>
      <c r="I217" s="63"/>
      <c r="J217" s="63"/>
      <c r="K217" s="63"/>
    </row>
    <row r="218" spans="1:11" ht="15">
      <c r="A218" s="63"/>
      <c r="B218" s="63"/>
      <c r="C218" s="63"/>
      <c r="D218" s="63"/>
      <c r="E218" s="63"/>
      <c r="F218" s="63"/>
      <c r="G218" s="63"/>
      <c r="H218" s="63"/>
      <c r="I218" s="63"/>
      <c r="J218" s="63"/>
      <c r="K218" s="63"/>
    </row>
    <row r="219" spans="1:11" ht="15">
      <c r="A219" s="63"/>
      <c r="B219" s="63"/>
      <c r="C219" s="63"/>
      <c r="D219" s="63"/>
      <c r="E219" s="63"/>
      <c r="F219" s="63"/>
      <c r="G219" s="63"/>
      <c r="H219" s="63"/>
      <c r="I219" s="63"/>
      <c r="J219" s="63"/>
      <c r="K219" s="63"/>
    </row>
    <row r="220" spans="1:11" ht="15">
      <c r="A220" s="63"/>
      <c r="B220" s="63"/>
      <c r="C220" s="63"/>
      <c r="D220" s="63"/>
      <c r="E220" s="63"/>
      <c r="F220" s="63"/>
      <c r="G220" s="63"/>
      <c r="H220" s="63"/>
      <c r="I220" s="63"/>
      <c r="J220" s="63"/>
      <c r="K220" s="63"/>
    </row>
    <row r="221" spans="1:11" ht="15">
      <c r="A221" s="63"/>
      <c r="B221" s="63"/>
      <c r="C221" s="63"/>
      <c r="D221" s="63"/>
      <c r="E221" s="63"/>
      <c r="F221" s="63"/>
      <c r="G221" s="63"/>
      <c r="H221" s="63"/>
      <c r="I221" s="63"/>
      <c r="J221" s="63"/>
      <c r="K221" s="63"/>
    </row>
    <row r="222" spans="1:11" ht="15">
      <c r="A222" s="63"/>
      <c r="B222" s="63"/>
      <c r="C222" s="63"/>
      <c r="D222" s="63"/>
      <c r="E222" s="63"/>
      <c r="F222" s="63"/>
      <c r="G222" s="63"/>
      <c r="H222" s="63"/>
      <c r="I222" s="63"/>
      <c r="J222" s="63"/>
      <c r="K222" s="63"/>
    </row>
    <row r="223" spans="1:11" ht="15">
      <c r="A223" s="63"/>
      <c r="B223" s="63"/>
      <c r="C223" s="63"/>
      <c r="D223" s="63"/>
      <c r="E223" s="63"/>
      <c r="F223" s="63"/>
      <c r="G223" s="63"/>
      <c r="H223" s="63"/>
      <c r="I223" s="63"/>
      <c r="J223" s="63"/>
      <c r="K223" s="63"/>
    </row>
    <row r="224" spans="1:11" ht="15">
      <c r="A224" s="63"/>
      <c r="B224" s="63"/>
      <c r="C224" s="63"/>
      <c r="D224" s="63"/>
      <c r="E224" s="63"/>
      <c r="F224" s="63"/>
      <c r="G224" s="63"/>
      <c r="H224" s="63"/>
      <c r="I224" s="63"/>
      <c r="J224" s="63"/>
      <c r="K224" s="63"/>
    </row>
    <row r="225" spans="1:11" ht="15">
      <c r="A225" s="63"/>
      <c r="B225" s="63"/>
      <c r="C225" s="63"/>
      <c r="D225" s="63"/>
      <c r="E225" s="63"/>
      <c r="F225" s="63"/>
      <c r="G225" s="63"/>
      <c r="H225" s="63"/>
      <c r="I225" s="63"/>
      <c r="J225" s="63"/>
      <c r="K225" s="63"/>
    </row>
    <row r="226" spans="1:11" ht="15">
      <c r="A226" s="63"/>
      <c r="B226" s="63"/>
      <c r="C226" s="63"/>
      <c r="D226" s="63"/>
      <c r="E226" s="63"/>
      <c r="F226" s="63"/>
      <c r="G226" s="63"/>
      <c r="H226" s="63"/>
      <c r="I226" s="63"/>
      <c r="J226" s="63"/>
      <c r="K226" s="63"/>
    </row>
    <row r="227" spans="1:11" ht="15">
      <c r="A227" s="63"/>
      <c r="B227" s="63"/>
      <c r="C227" s="63"/>
      <c r="D227" s="63"/>
      <c r="E227" s="63"/>
      <c r="F227" s="63"/>
      <c r="G227" s="63"/>
      <c r="H227" s="63"/>
      <c r="I227" s="63"/>
      <c r="J227" s="63"/>
      <c r="K227" s="63"/>
    </row>
    <row r="228" spans="1:11" ht="15">
      <c r="A228" s="63"/>
      <c r="B228" s="63"/>
      <c r="C228" s="63"/>
      <c r="D228" s="63"/>
      <c r="E228" s="63"/>
      <c r="F228" s="63"/>
      <c r="G228" s="63"/>
      <c r="H228" s="63"/>
      <c r="I228" s="63"/>
      <c r="J228" s="63"/>
      <c r="K228" s="63"/>
    </row>
    <row r="229" spans="1:11" ht="15">
      <c r="A229" s="63"/>
      <c r="B229" s="63"/>
      <c r="C229" s="63"/>
      <c r="D229" s="63"/>
      <c r="E229" s="63"/>
      <c r="F229" s="63"/>
      <c r="G229" s="63"/>
      <c r="H229" s="63"/>
      <c r="I229" s="63"/>
      <c r="J229" s="63"/>
      <c r="K229" s="63"/>
    </row>
    <row r="230" spans="1:11" ht="15">
      <c r="A230" s="63"/>
      <c r="B230" s="63"/>
      <c r="C230" s="63"/>
      <c r="D230" s="63"/>
      <c r="E230" s="63"/>
      <c r="F230" s="63"/>
      <c r="G230" s="63"/>
      <c r="H230" s="63"/>
      <c r="I230" s="63"/>
      <c r="J230" s="63"/>
      <c r="K230" s="63"/>
    </row>
    <row r="231" spans="1:11" ht="15">
      <c r="A231" s="63"/>
      <c r="B231" s="63"/>
      <c r="C231" s="63"/>
      <c r="D231" s="63"/>
      <c r="E231" s="63"/>
      <c r="F231" s="63"/>
      <c r="G231" s="63"/>
      <c r="H231" s="63"/>
      <c r="I231" s="63"/>
      <c r="J231" s="63"/>
      <c r="K231" s="63"/>
    </row>
    <row r="232" spans="1:11" ht="15">
      <c r="A232" s="63"/>
      <c r="B232" s="63"/>
      <c r="C232" s="63"/>
      <c r="D232" s="63"/>
      <c r="E232" s="63"/>
      <c r="F232" s="63"/>
      <c r="G232" s="63"/>
      <c r="H232" s="63"/>
      <c r="I232" s="63"/>
      <c r="J232" s="63"/>
      <c r="K232" s="63"/>
    </row>
    <row r="233" spans="1:11" ht="15">
      <c r="A233" s="63"/>
      <c r="B233" s="63"/>
      <c r="C233" s="63"/>
      <c r="D233" s="63"/>
      <c r="E233" s="63"/>
      <c r="F233" s="63"/>
      <c r="G233" s="63"/>
      <c r="H233" s="63"/>
      <c r="I233" s="63"/>
      <c r="J233" s="63"/>
      <c r="K233" s="63"/>
    </row>
    <row r="234" spans="1:11" ht="15">
      <c r="A234" s="63"/>
      <c r="B234" s="63"/>
      <c r="C234" s="63"/>
      <c r="D234" s="63"/>
      <c r="E234" s="63"/>
      <c r="F234" s="63"/>
      <c r="G234" s="63"/>
      <c r="H234" s="63"/>
      <c r="I234" s="63"/>
      <c r="J234" s="63"/>
      <c r="K234" s="63"/>
    </row>
    <row r="235" spans="1:11" ht="15">
      <c r="A235" s="63"/>
      <c r="B235" s="63"/>
      <c r="C235" s="63"/>
      <c r="D235" s="63"/>
      <c r="E235" s="63"/>
      <c r="F235" s="63"/>
      <c r="G235" s="63"/>
      <c r="H235" s="63"/>
      <c r="I235" s="63"/>
      <c r="J235" s="63"/>
      <c r="K235" s="63"/>
    </row>
    <row r="236" spans="1:11" ht="15">
      <c r="A236" s="63"/>
      <c r="B236" s="63"/>
      <c r="C236" s="63"/>
      <c r="D236" s="63"/>
      <c r="E236" s="63"/>
      <c r="F236" s="63"/>
      <c r="G236" s="63"/>
      <c r="H236" s="63"/>
      <c r="I236" s="63"/>
      <c r="J236" s="63"/>
      <c r="K236" s="63"/>
    </row>
    <row r="237" spans="1:11" ht="15">
      <c r="A237" s="63"/>
      <c r="B237" s="63"/>
      <c r="C237" s="63"/>
      <c r="D237" s="63"/>
      <c r="E237" s="63"/>
      <c r="F237" s="63"/>
      <c r="G237" s="63"/>
      <c r="H237" s="63"/>
      <c r="I237" s="63"/>
      <c r="J237" s="63"/>
      <c r="K237" s="63"/>
    </row>
    <row r="238" spans="1:11" ht="15">
      <c r="A238" s="63"/>
      <c r="B238" s="63"/>
      <c r="C238" s="63"/>
      <c r="D238" s="63"/>
      <c r="E238" s="63"/>
      <c r="F238" s="63"/>
      <c r="G238" s="63"/>
      <c r="H238" s="63"/>
      <c r="I238" s="63"/>
      <c r="J238" s="63"/>
      <c r="K238" s="63"/>
    </row>
    <row r="239" spans="1:11" ht="15">
      <c r="A239" s="63"/>
      <c r="B239" s="63"/>
      <c r="C239" s="63"/>
      <c r="D239" s="63"/>
      <c r="E239" s="63"/>
      <c r="F239" s="63"/>
      <c r="G239" s="63"/>
      <c r="H239" s="63"/>
      <c r="I239" s="63"/>
      <c r="J239" s="63"/>
      <c r="K239" s="63"/>
    </row>
    <row r="240" spans="1:11" ht="15">
      <c r="A240" s="63"/>
      <c r="B240" s="63"/>
      <c r="C240" s="63"/>
      <c r="D240" s="63"/>
      <c r="E240" s="63"/>
      <c r="F240" s="63"/>
      <c r="G240" s="63"/>
      <c r="H240" s="63"/>
      <c r="I240" s="63"/>
      <c r="J240" s="63"/>
      <c r="K240" s="63"/>
    </row>
    <row r="241" spans="1:11" ht="15">
      <c r="A241" s="63"/>
      <c r="B241" s="63"/>
      <c r="C241" s="63"/>
      <c r="D241" s="63"/>
      <c r="E241" s="63"/>
      <c r="F241" s="63"/>
      <c r="G241" s="63"/>
      <c r="H241" s="63"/>
      <c r="I241" s="63"/>
      <c r="J241" s="63"/>
      <c r="K241" s="63"/>
    </row>
    <row r="242" spans="1:11" ht="15">
      <c r="A242" s="63"/>
      <c r="B242" s="63"/>
      <c r="C242" s="63"/>
      <c r="D242" s="63"/>
      <c r="E242" s="63"/>
      <c r="F242" s="63"/>
      <c r="G242" s="63"/>
      <c r="H242" s="63"/>
      <c r="I242" s="63"/>
      <c r="J242" s="63"/>
      <c r="K242" s="63"/>
    </row>
    <row r="243" spans="1:11" ht="15">
      <c r="A243" s="63"/>
      <c r="B243" s="63"/>
      <c r="C243" s="63"/>
      <c r="D243" s="63"/>
      <c r="E243" s="63"/>
      <c r="F243" s="63"/>
      <c r="G243" s="63"/>
      <c r="H243" s="63"/>
      <c r="I243" s="63"/>
      <c r="J243" s="63"/>
      <c r="K243" s="63"/>
    </row>
    <row r="244" spans="1:11" ht="15">
      <c r="A244" s="63"/>
      <c r="B244" s="63"/>
      <c r="C244" s="63"/>
      <c r="D244" s="63"/>
      <c r="E244" s="63"/>
      <c r="F244" s="63"/>
      <c r="G244" s="63"/>
      <c r="H244" s="63"/>
      <c r="I244" s="63"/>
      <c r="J244" s="63"/>
      <c r="K244" s="63"/>
    </row>
    <row r="245" spans="1:11" ht="15">
      <c r="A245" s="63"/>
      <c r="B245" s="63"/>
      <c r="C245" s="63"/>
      <c r="D245" s="63"/>
      <c r="E245" s="63"/>
      <c r="F245" s="63"/>
      <c r="G245" s="63"/>
      <c r="H245" s="63"/>
      <c r="I245" s="63"/>
      <c r="J245" s="63"/>
      <c r="K245" s="63"/>
    </row>
    <row r="246" spans="1:11" ht="15">
      <c r="A246" s="63"/>
      <c r="B246" s="63"/>
      <c r="C246" s="63"/>
      <c r="D246" s="63"/>
      <c r="E246" s="63"/>
      <c r="F246" s="63"/>
      <c r="G246" s="63"/>
      <c r="H246" s="63"/>
      <c r="I246" s="63"/>
      <c r="J246" s="63"/>
      <c r="K246" s="63"/>
    </row>
    <row r="247" spans="1:11" ht="15">
      <c r="A247" s="63"/>
      <c r="B247" s="63"/>
      <c r="C247" s="63"/>
      <c r="D247" s="63"/>
      <c r="E247" s="63"/>
      <c r="F247" s="63"/>
      <c r="G247" s="63"/>
      <c r="H247" s="63"/>
      <c r="I247" s="63"/>
      <c r="J247" s="63"/>
      <c r="K247" s="63"/>
    </row>
    <row r="248" spans="1:11" ht="15">
      <c r="A248" s="63"/>
      <c r="B248" s="63"/>
      <c r="C248" s="63"/>
      <c r="D248" s="63"/>
      <c r="E248" s="63"/>
      <c r="F248" s="63"/>
      <c r="G248" s="63"/>
      <c r="H248" s="63"/>
      <c r="I248" s="63"/>
      <c r="J248" s="63"/>
      <c r="K248" s="63"/>
    </row>
    <row r="249" spans="1:11" ht="15">
      <c r="A249" s="63"/>
      <c r="B249" s="63"/>
      <c r="C249" s="63"/>
      <c r="D249" s="63"/>
      <c r="E249" s="63"/>
      <c r="F249" s="63"/>
      <c r="G249" s="63"/>
      <c r="H249" s="63"/>
      <c r="I249" s="63"/>
      <c r="J249" s="63"/>
      <c r="K249" s="63"/>
    </row>
    <row r="250" spans="1:11" ht="15">
      <c r="A250" s="63"/>
      <c r="B250" s="63"/>
      <c r="C250" s="63"/>
      <c r="D250" s="63"/>
      <c r="E250" s="63"/>
      <c r="F250" s="63"/>
      <c r="G250" s="63"/>
      <c r="H250" s="63"/>
      <c r="I250" s="63"/>
      <c r="J250" s="63"/>
      <c r="K250" s="63"/>
    </row>
    <row r="251" spans="1:11" ht="15">
      <c r="A251" s="63"/>
      <c r="B251" s="63"/>
      <c r="C251" s="63"/>
      <c r="D251" s="63"/>
      <c r="E251" s="63"/>
      <c r="F251" s="63"/>
      <c r="G251" s="63"/>
      <c r="H251" s="63"/>
      <c r="I251" s="63"/>
      <c r="J251" s="63"/>
      <c r="K251" s="63"/>
    </row>
    <row r="252" spans="1:11" ht="15">
      <c r="A252" s="63"/>
      <c r="B252" s="63"/>
      <c r="C252" s="63"/>
      <c r="D252" s="63"/>
      <c r="E252" s="63"/>
      <c r="F252" s="63"/>
      <c r="G252" s="63"/>
      <c r="H252" s="63"/>
      <c r="I252" s="63"/>
      <c r="J252" s="63"/>
      <c r="K252" s="63"/>
    </row>
    <row r="253" spans="1:11" ht="15">
      <c r="A253" s="63"/>
      <c r="B253" s="63"/>
      <c r="C253" s="63"/>
      <c r="D253" s="63"/>
      <c r="E253" s="63"/>
      <c r="F253" s="63"/>
      <c r="G253" s="63"/>
      <c r="H253" s="63"/>
      <c r="I253" s="63"/>
      <c r="J253" s="63"/>
      <c r="K253" s="63"/>
    </row>
    <row r="254" spans="1:11" ht="15">
      <c r="A254" s="63"/>
      <c r="B254" s="63"/>
      <c r="C254" s="63"/>
      <c r="D254" s="63"/>
      <c r="E254" s="63"/>
      <c r="F254" s="63"/>
      <c r="G254" s="63"/>
      <c r="H254" s="63"/>
      <c r="I254" s="63"/>
      <c r="J254" s="63"/>
      <c r="K254" s="63"/>
    </row>
    <row r="255" spans="1:11" ht="15">
      <c r="A255" s="63"/>
      <c r="B255" s="63"/>
      <c r="C255" s="63"/>
      <c r="D255" s="63"/>
      <c r="E255" s="63"/>
      <c r="F255" s="63"/>
      <c r="G255" s="63"/>
      <c r="H255" s="63"/>
      <c r="I255" s="63"/>
      <c r="J255" s="63"/>
      <c r="K255" s="63"/>
    </row>
    <row r="256" spans="1:11" ht="15">
      <c r="A256" s="63"/>
      <c r="B256" s="63"/>
      <c r="C256" s="63"/>
      <c r="D256" s="63"/>
      <c r="E256" s="63"/>
      <c r="F256" s="63"/>
      <c r="G256" s="63"/>
      <c r="H256" s="63"/>
      <c r="I256" s="63"/>
      <c r="J256" s="63"/>
      <c r="K256" s="63"/>
    </row>
    <row r="257" spans="1:11" ht="15">
      <c r="A257" s="63"/>
      <c r="B257" s="63"/>
      <c r="C257" s="63"/>
      <c r="D257" s="63"/>
      <c r="E257" s="63"/>
      <c r="F257" s="63"/>
      <c r="G257" s="63"/>
      <c r="H257" s="63"/>
      <c r="I257" s="63"/>
      <c r="J257" s="63"/>
      <c r="K257" s="63"/>
    </row>
    <row r="258" spans="1:11" ht="15">
      <c r="A258" s="63"/>
      <c r="B258" s="63"/>
      <c r="C258" s="63"/>
      <c r="D258" s="63"/>
      <c r="E258" s="63"/>
      <c r="F258" s="63"/>
      <c r="G258" s="63"/>
      <c r="H258" s="63"/>
      <c r="I258" s="63"/>
      <c r="J258" s="63"/>
      <c r="K258" s="63"/>
    </row>
    <row r="259" spans="1:11" ht="15">
      <c r="A259" s="63"/>
      <c r="B259" s="63"/>
      <c r="C259" s="63"/>
      <c r="D259" s="63"/>
      <c r="E259" s="63"/>
      <c r="F259" s="63"/>
      <c r="G259" s="63"/>
      <c r="H259" s="63"/>
      <c r="I259" s="63"/>
      <c r="J259" s="63"/>
      <c r="K259" s="63"/>
    </row>
    <row r="260" spans="1:11" ht="15">
      <c r="A260" s="63"/>
      <c r="B260" s="63"/>
      <c r="C260" s="63"/>
      <c r="D260" s="63"/>
      <c r="E260" s="63"/>
      <c r="F260" s="63"/>
      <c r="G260" s="63"/>
      <c r="H260" s="63"/>
      <c r="I260" s="63"/>
      <c r="J260" s="63"/>
      <c r="K260" s="63"/>
    </row>
    <row r="261" spans="1:11" ht="15">
      <c r="A261" s="63"/>
      <c r="B261" s="63"/>
      <c r="C261" s="63"/>
      <c r="D261" s="63"/>
      <c r="E261" s="63"/>
      <c r="F261" s="63"/>
      <c r="G261" s="63"/>
      <c r="H261" s="63"/>
      <c r="I261" s="63"/>
      <c r="J261" s="63"/>
      <c r="K261" s="63"/>
    </row>
    <row r="262" spans="1:11" ht="15">
      <c r="A262" s="63"/>
      <c r="B262" s="63"/>
      <c r="C262" s="63"/>
      <c r="D262" s="63"/>
      <c r="E262" s="63"/>
      <c r="F262" s="63"/>
      <c r="G262" s="63"/>
      <c r="H262" s="63"/>
      <c r="I262" s="63"/>
      <c r="J262" s="63"/>
      <c r="K262" s="63"/>
    </row>
    <row r="263" spans="1:11" ht="15">
      <c r="A263" s="63"/>
      <c r="B263" s="63"/>
      <c r="C263" s="63"/>
      <c r="D263" s="63"/>
      <c r="E263" s="63"/>
      <c r="F263" s="63"/>
      <c r="G263" s="63"/>
      <c r="H263" s="63"/>
      <c r="I263" s="63"/>
      <c r="J263" s="63"/>
      <c r="K263" s="63"/>
    </row>
    <row r="264" spans="1:11" ht="15">
      <c r="A264" s="63"/>
      <c r="B264" s="63"/>
      <c r="C264" s="63"/>
      <c r="D264" s="63"/>
      <c r="E264" s="63"/>
      <c r="F264" s="63"/>
      <c r="G264" s="63"/>
      <c r="H264" s="63"/>
      <c r="I264" s="63"/>
      <c r="J264" s="63"/>
      <c r="K264" s="63"/>
    </row>
    <row r="265" spans="1:11" ht="15">
      <c r="A265" s="63"/>
      <c r="B265" s="63"/>
      <c r="C265" s="63"/>
      <c r="D265" s="63"/>
      <c r="E265" s="63"/>
      <c r="F265" s="63"/>
      <c r="G265" s="63"/>
      <c r="H265" s="63"/>
      <c r="I265" s="63"/>
      <c r="J265" s="63"/>
      <c r="K265" s="63"/>
    </row>
    <row r="266" spans="1:11" ht="15">
      <c r="A266" s="63"/>
      <c r="B266" s="63"/>
      <c r="C266" s="63"/>
      <c r="D266" s="63"/>
      <c r="E266" s="63"/>
      <c r="F266" s="63"/>
      <c r="G266" s="63"/>
      <c r="H266" s="63"/>
      <c r="I266" s="63"/>
      <c r="J266" s="63"/>
      <c r="K266" s="63"/>
    </row>
    <row r="267" spans="1:11" ht="15">
      <c r="A267" s="63"/>
      <c r="B267" s="63"/>
      <c r="C267" s="63"/>
      <c r="D267" s="63"/>
      <c r="E267" s="63"/>
      <c r="F267" s="63"/>
      <c r="G267" s="63"/>
      <c r="H267" s="63"/>
      <c r="I267" s="63"/>
      <c r="J267" s="63"/>
      <c r="K267" s="63"/>
    </row>
    <row r="268" spans="1:11" ht="15">
      <c r="A268" s="63"/>
      <c r="B268" s="63"/>
      <c r="C268" s="63"/>
      <c r="D268" s="63"/>
      <c r="E268" s="63"/>
      <c r="F268" s="63"/>
      <c r="G268" s="63"/>
      <c r="H268" s="63"/>
      <c r="I268" s="63"/>
      <c r="J268" s="63"/>
      <c r="K268" s="63"/>
    </row>
    <row r="269" spans="1:11" ht="15">
      <c r="A269" s="63"/>
      <c r="B269" s="63"/>
      <c r="C269" s="63"/>
      <c r="D269" s="63"/>
      <c r="E269" s="63"/>
      <c r="F269" s="63"/>
      <c r="G269" s="63"/>
      <c r="H269" s="63"/>
      <c r="I269" s="63"/>
      <c r="J269" s="63"/>
      <c r="K269" s="63"/>
    </row>
    <row r="270" spans="1:11" ht="15">
      <c r="A270" s="63"/>
      <c r="B270" s="63"/>
      <c r="C270" s="63"/>
      <c r="D270" s="63"/>
      <c r="E270" s="63"/>
      <c r="F270" s="63"/>
      <c r="G270" s="63"/>
      <c r="H270" s="63"/>
      <c r="I270" s="63"/>
      <c r="J270" s="63"/>
      <c r="K270" s="63"/>
    </row>
    <row r="271" spans="1:11" ht="15">
      <c r="A271" s="63"/>
      <c r="B271" s="63"/>
      <c r="C271" s="63"/>
      <c r="D271" s="63"/>
      <c r="E271" s="63"/>
      <c r="F271" s="63"/>
      <c r="G271" s="63"/>
      <c r="H271" s="63"/>
      <c r="I271" s="63"/>
      <c r="J271" s="63"/>
      <c r="K271" s="63"/>
    </row>
    <row r="272" spans="1:11" ht="15">
      <c r="A272" s="63"/>
      <c r="B272" s="63"/>
      <c r="C272" s="63"/>
      <c r="D272" s="63"/>
      <c r="E272" s="63"/>
      <c r="F272" s="63"/>
      <c r="G272" s="63"/>
      <c r="H272" s="63"/>
      <c r="I272" s="63"/>
      <c r="J272" s="63"/>
      <c r="K272" s="63"/>
    </row>
    <row r="273" spans="1:11" ht="15">
      <c r="A273" s="63"/>
      <c r="B273" s="63"/>
      <c r="C273" s="63"/>
      <c r="D273" s="63"/>
      <c r="E273" s="63"/>
      <c r="F273" s="63"/>
      <c r="G273" s="63"/>
      <c r="H273" s="63"/>
      <c r="I273" s="63"/>
      <c r="J273" s="63"/>
      <c r="K273" s="63"/>
    </row>
    <row r="274" spans="1:11" ht="15">
      <c r="A274" s="63"/>
      <c r="B274" s="63"/>
      <c r="C274" s="63"/>
      <c r="D274" s="63"/>
      <c r="E274" s="63"/>
      <c r="F274" s="63"/>
      <c r="G274" s="63"/>
      <c r="H274" s="63"/>
      <c r="I274" s="63"/>
      <c r="J274" s="63"/>
      <c r="K274" s="63"/>
    </row>
    <row r="275" spans="1:11" ht="15">
      <c r="A275" s="63"/>
      <c r="B275" s="63"/>
      <c r="C275" s="63"/>
      <c r="D275" s="63"/>
      <c r="E275" s="63"/>
      <c r="F275" s="63"/>
      <c r="G275" s="63"/>
      <c r="H275" s="63"/>
      <c r="I275" s="63"/>
      <c r="J275" s="63"/>
      <c r="K275" s="63"/>
    </row>
    <row r="276" spans="1:11" ht="15">
      <c r="A276" s="63"/>
      <c r="B276" s="63"/>
      <c r="C276" s="63"/>
      <c r="D276" s="63"/>
      <c r="E276" s="63"/>
      <c r="F276" s="63"/>
      <c r="G276" s="63"/>
      <c r="H276" s="63"/>
      <c r="I276" s="63"/>
      <c r="J276" s="63"/>
      <c r="K276" s="63"/>
    </row>
    <row r="277" spans="1:11" ht="15">
      <c r="A277" s="63"/>
      <c r="B277" s="63"/>
      <c r="C277" s="63"/>
      <c r="D277" s="63"/>
      <c r="E277" s="63"/>
      <c r="F277" s="63"/>
      <c r="G277" s="63"/>
      <c r="H277" s="63"/>
      <c r="I277" s="63"/>
      <c r="J277" s="63"/>
      <c r="K277" s="63"/>
    </row>
    <row r="278" spans="1:11" ht="15">
      <c r="A278" s="63"/>
      <c r="B278" s="63"/>
      <c r="C278" s="63"/>
      <c r="D278" s="63"/>
      <c r="E278" s="63"/>
      <c r="F278" s="63"/>
      <c r="G278" s="63"/>
      <c r="H278" s="63"/>
      <c r="I278" s="63"/>
      <c r="J278" s="63"/>
      <c r="K278" s="63"/>
    </row>
    <row r="279" spans="1:11" ht="15">
      <c r="A279" s="63"/>
      <c r="B279" s="63"/>
      <c r="C279" s="63"/>
      <c r="D279" s="63"/>
      <c r="E279" s="63"/>
      <c r="F279" s="63"/>
      <c r="G279" s="63"/>
      <c r="H279" s="63"/>
      <c r="I279" s="63"/>
      <c r="J279" s="63"/>
      <c r="K279" s="63"/>
    </row>
    <row r="280" spans="1:11" ht="15">
      <c r="A280" s="63"/>
      <c r="B280" s="63"/>
      <c r="C280" s="63"/>
      <c r="D280" s="63"/>
      <c r="E280" s="63"/>
      <c r="F280" s="63"/>
      <c r="G280" s="63"/>
      <c r="H280" s="63"/>
      <c r="I280" s="63"/>
      <c r="J280" s="63"/>
      <c r="K280" s="63"/>
    </row>
    <row r="281" spans="1:11" ht="15">
      <c r="A281" s="63"/>
      <c r="B281" s="63"/>
      <c r="C281" s="63"/>
      <c r="D281" s="63"/>
      <c r="E281" s="63"/>
      <c r="F281" s="63"/>
      <c r="G281" s="63"/>
      <c r="H281" s="63"/>
      <c r="I281" s="63"/>
      <c r="J281" s="63"/>
      <c r="K281" s="63"/>
    </row>
    <row r="282" spans="1:11" ht="15">
      <c r="A282" s="63"/>
      <c r="B282" s="63"/>
      <c r="C282" s="63"/>
      <c r="D282" s="63"/>
      <c r="E282" s="63"/>
      <c r="F282" s="63"/>
      <c r="G282" s="63"/>
      <c r="H282" s="63"/>
      <c r="I282" s="63"/>
      <c r="J282" s="63"/>
      <c r="K282" s="63"/>
    </row>
    <row r="283" spans="1:11" ht="15">
      <c r="A283" s="63"/>
      <c r="B283" s="63"/>
      <c r="C283" s="63"/>
      <c r="D283" s="63"/>
      <c r="E283" s="63"/>
      <c r="F283" s="63"/>
      <c r="G283" s="63"/>
      <c r="H283" s="63"/>
      <c r="I283" s="63"/>
      <c r="J283" s="63"/>
      <c r="K283" s="63"/>
    </row>
    <row r="284" spans="1:11" ht="15">
      <c r="A284" s="63"/>
      <c r="B284" s="63"/>
      <c r="C284" s="63"/>
      <c r="D284" s="63"/>
      <c r="E284" s="63"/>
      <c r="F284" s="63"/>
      <c r="G284" s="63"/>
      <c r="H284" s="63"/>
      <c r="I284" s="63"/>
      <c r="J284" s="63"/>
      <c r="K284" s="63"/>
    </row>
    <row r="285" spans="1:11" ht="15">
      <c r="A285" s="63"/>
      <c r="B285" s="63"/>
      <c r="C285" s="63"/>
      <c r="D285" s="63"/>
      <c r="E285" s="63"/>
      <c r="F285" s="63"/>
      <c r="G285" s="63"/>
      <c r="H285" s="63"/>
      <c r="I285" s="63"/>
      <c r="J285" s="63"/>
      <c r="K285" s="63"/>
    </row>
    <row r="286" spans="1:11" ht="15">
      <c r="A286" s="63"/>
      <c r="B286" s="63"/>
      <c r="C286" s="63"/>
      <c r="D286" s="63"/>
      <c r="E286" s="63"/>
      <c r="F286" s="63"/>
      <c r="G286" s="63"/>
      <c r="H286" s="63"/>
      <c r="I286" s="63"/>
      <c r="J286" s="63"/>
      <c r="K286" s="63"/>
    </row>
    <row r="287" spans="1:11" ht="15">
      <c r="A287" s="63"/>
      <c r="B287" s="63"/>
      <c r="C287" s="63"/>
      <c r="D287" s="63"/>
      <c r="E287" s="63"/>
      <c r="F287" s="63"/>
      <c r="G287" s="63"/>
      <c r="H287" s="63"/>
      <c r="I287" s="63"/>
      <c r="J287" s="63"/>
      <c r="K287" s="63"/>
    </row>
    <row r="288" spans="1:11" ht="15">
      <c r="A288" s="63"/>
      <c r="B288" s="63"/>
      <c r="C288" s="63"/>
      <c r="D288" s="63"/>
      <c r="E288" s="63"/>
      <c r="F288" s="63"/>
      <c r="G288" s="63"/>
      <c r="H288" s="63"/>
      <c r="I288" s="63"/>
      <c r="J288" s="63"/>
      <c r="K288" s="63"/>
    </row>
    <row r="289" spans="1:11" ht="15">
      <c r="A289" s="63"/>
      <c r="B289" s="63"/>
      <c r="C289" s="63"/>
      <c r="D289" s="63"/>
      <c r="E289" s="63"/>
      <c r="F289" s="63"/>
      <c r="G289" s="63"/>
      <c r="H289" s="63"/>
      <c r="I289" s="63"/>
      <c r="J289" s="63"/>
      <c r="K289" s="63"/>
    </row>
    <row r="290" spans="1:11" ht="15">
      <c r="A290" s="63"/>
      <c r="B290" s="63"/>
      <c r="C290" s="63"/>
      <c r="D290" s="63"/>
      <c r="E290" s="63"/>
      <c r="F290" s="63"/>
      <c r="G290" s="63"/>
      <c r="H290" s="63"/>
      <c r="I290" s="63"/>
      <c r="J290" s="63"/>
      <c r="K290" s="63"/>
    </row>
  </sheetData>
  <sheetProtection sheet="1" objects="1" scenarios="1" selectLockedCells="1" selectUnlockedCells="1"/>
  <mergeCells count="184">
    <mergeCell ref="AN9:AN10"/>
    <mergeCell ref="AN11:AN21"/>
    <mergeCell ref="AM12:AM21"/>
    <mergeCell ref="AD29:AD33"/>
    <mergeCell ref="AI29:AI33"/>
    <mergeCell ref="AO9:AO10"/>
    <mergeCell ref="AO11:AO21"/>
    <mergeCell ref="AF9:AF10"/>
    <mergeCell ref="AH9:AH10"/>
    <mergeCell ref="AI9:AI10"/>
    <mergeCell ref="AB6:AB9"/>
    <mergeCell ref="AC6:AC9"/>
    <mergeCell ref="AD6:AM8"/>
    <mergeCell ref="A2:J2"/>
    <mergeCell ref="AQ2:AT2"/>
    <mergeCell ref="A3:B3"/>
    <mergeCell ref="E3:J3"/>
    <mergeCell ref="AP3:AP28"/>
    <mergeCell ref="AQ3:AT4"/>
    <mergeCell ref="N9:N10"/>
    <mergeCell ref="T6:T10"/>
    <mergeCell ref="E6:E7"/>
    <mergeCell ref="F6:G6"/>
    <mergeCell ref="H6:H7"/>
    <mergeCell ref="I6:J7"/>
    <mergeCell ref="A9:F9"/>
    <mergeCell ref="G9:J9"/>
    <mergeCell ref="A8:B8"/>
    <mergeCell ref="I8:J8"/>
    <mergeCell ref="L9:L10"/>
    <mergeCell ref="AX3:AX28"/>
    <mergeCell ref="A4:B4"/>
    <mergeCell ref="E4:J4"/>
    <mergeCell ref="A5:B5"/>
    <mergeCell ref="C5:J5"/>
    <mergeCell ref="A6:B7"/>
    <mergeCell ref="C6:C7"/>
    <mergeCell ref="D6:D7"/>
    <mergeCell ref="V14:V15"/>
    <mergeCell ref="A15:D15"/>
    <mergeCell ref="G15:H15"/>
    <mergeCell ref="I15:J15"/>
    <mergeCell ref="I13:J13"/>
    <mergeCell ref="A14:D14"/>
    <mergeCell ref="E14:F14"/>
    <mergeCell ref="G14:H14"/>
    <mergeCell ref="Y6:Y10"/>
    <mergeCell ref="Z6:Z10"/>
    <mergeCell ref="U6:V10"/>
    <mergeCell ref="AG9:AG10"/>
    <mergeCell ref="M9:M10"/>
    <mergeCell ref="AA6:AA10"/>
    <mergeCell ref="AD9:AD10"/>
    <mergeCell ref="AE9:AE10"/>
    <mergeCell ref="O9:O10"/>
    <mergeCell ref="P9:P10"/>
    <mergeCell ref="AJ9:AJ10"/>
    <mergeCell ref="AK9:AK10"/>
    <mergeCell ref="AL9:AL10"/>
    <mergeCell ref="AM9:AM10"/>
    <mergeCell ref="A10:D10"/>
    <mergeCell ref="E10:F10"/>
    <mergeCell ref="G10:H10"/>
    <mergeCell ref="I10:J10"/>
    <mergeCell ref="R9:R10"/>
    <mergeCell ref="W6:X10"/>
    <mergeCell ref="A11:D11"/>
    <mergeCell ref="E11:F11"/>
    <mergeCell ref="G11:H11"/>
    <mergeCell ref="I11:J11"/>
    <mergeCell ref="V11:V12"/>
    <mergeCell ref="A16:D16"/>
    <mergeCell ref="E16:F16"/>
    <mergeCell ref="G16:H16"/>
    <mergeCell ref="I16:J16"/>
    <mergeCell ref="E15:F15"/>
    <mergeCell ref="A17:D17"/>
    <mergeCell ref="E17:F17"/>
    <mergeCell ref="G17:H17"/>
    <mergeCell ref="I17:J17"/>
    <mergeCell ref="AG11:AG21"/>
    <mergeCell ref="AH11:AH21"/>
    <mergeCell ref="V17:V21"/>
    <mergeCell ref="A18:D18"/>
    <mergeCell ref="E18:F18"/>
    <mergeCell ref="G18:H18"/>
    <mergeCell ref="AI11:AI21"/>
    <mergeCell ref="AJ11:AJ21"/>
    <mergeCell ref="AK11:AK21"/>
    <mergeCell ref="W11:W21"/>
    <mergeCell ref="X11:X21"/>
    <mergeCell ref="Z11:Z21"/>
    <mergeCell ref="AD11:AD21"/>
    <mergeCell ref="AE11:AE21"/>
    <mergeCell ref="AB19:AB22"/>
    <mergeCell ref="AC19:AC22"/>
    <mergeCell ref="AL11:AL21"/>
    <mergeCell ref="A12:D12"/>
    <mergeCell ref="E12:F12"/>
    <mergeCell ref="G12:H12"/>
    <mergeCell ref="I12:J12"/>
    <mergeCell ref="AB12:AB16"/>
    <mergeCell ref="A13:D13"/>
    <mergeCell ref="E13:F13"/>
    <mergeCell ref="G13:H13"/>
    <mergeCell ref="AF11:AF21"/>
    <mergeCell ref="I18:J18"/>
    <mergeCell ref="A19:D19"/>
    <mergeCell ref="E19:F19"/>
    <mergeCell ref="G19:H19"/>
    <mergeCell ref="I19:J19"/>
    <mergeCell ref="A20:D20"/>
    <mergeCell ref="A26:B26"/>
    <mergeCell ref="C26:D26"/>
    <mergeCell ref="I14:J14"/>
    <mergeCell ref="E20:F20"/>
    <mergeCell ref="G20:H20"/>
    <mergeCell ref="I20:J20"/>
    <mergeCell ref="A21:D21"/>
    <mergeCell ref="E21:F21"/>
    <mergeCell ref="G21:H21"/>
    <mergeCell ref="I21:J21"/>
    <mergeCell ref="A22:D22"/>
    <mergeCell ref="E22:F22"/>
    <mergeCell ref="G22:H22"/>
    <mergeCell ref="I22:J22"/>
    <mergeCell ref="Y22:Z22"/>
    <mergeCell ref="AD22:AE22"/>
    <mergeCell ref="AJ23:AJ28"/>
    <mergeCell ref="AK23:AK28"/>
    <mergeCell ref="AF22:AG22"/>
    <mergeCell ref="A23:B23"/>
    <mergeCell ref="C23:D23"/>
    <mergeCell ref="E23:F23"/>
    <mergeCell ref="G23:H23"/>
    <mergeCell ref="I23:J23"/>
    <mergeCell ref="V23:V28"/>
    <mergeCell ref="W23:W28"/>
    <mergeCell ref="E26:F26"/>
    <mergeCell ref="G26:H26"/>
    <mergeCell ref="I26:J26"/>
    <mergeCell ref="AB24:AB26"/>
    <mergeCell ref="AC24:AC26"/>
    <mergeCell ref="AB27:AB28"/>
    <mergeCell ref="AC27:AC28"/>
    <mergeCell ref="X23:X28"/>
    <mergeCell ref="Z23:Z28"/>
    <mergeCell ref="G25:H25"/>
    <mergeCell ref="A24:B24"/>
    <mergeCell ref="C24:D24"/>
    <mergeCell ref="E24:F24"/>
    <mergeCell ref="G24:H24"/>
    <mergeCell ref="I24:J24"/>
    <mergeCell ref="A25:B25"/>
    <mergeCell ref="C25:D25"/>
    <mergeCell ref="E25:F25"/>
    <mergeCell ref="I25:J25"/>
    <mergeCell ref="I27:J27"/>
    <mergeCell ref="AQ27:AT28"/>
    <mergeCell ref="AU3:AU28"/>
    <mergeCell ref="AW3:AW4"/>
    <mergeCell ref="AL23:AL28"/>
    <mergeCell ref="AM23:AM28"/>
    <mergeCell ref="AD23:AE28"/>
    <mergeCell ref="AF23:AG28"/>
    <mergeCell ref="AH23:AH28"/>
    <mergeCell ref="AI23:AI28"/>
    <mergeCell ref="AW27:AW28"/>
    <mergeCell ref="A28:B28"/>
    <mergeCell ref="C28:D28"/>
    <mergeCell ref="E28:F28"/>
    <mergeCell ref="G28:H28"/>
    <mergeCell ref="I28:J28"/>
    <mergeCell ref="A27:B27"/>
    <mergeCell ref="C27:D27"/>
    <mergeCell ref="E27:F27"/>
    <mergeCell ref="G27:H27"/>
    <mergeCell ref="AP34:AU35"/>
    <mergeCell ref="AP29:AP30"/>
    <mergeCell ref="AQ29:AT29"/>
    <mergeCell ref="AU29:AU30"/>
    <mergeCell ref="AQ30:AT31"/>
    <mergeCell ref="AP31:AP32"/>
    <mergeCell ref="AU31:AU32"/>
  </mergeCells>
  <conditionalFormatting sqref="AQ7:AT8 AQ19:AT20 AQ23:AT24">
    <cfRule type="expression" priority="13" dxfId="5">
      <formula>$H$8=5</formula>
    </cfRule>
  </conditionalFormatting>
  <conditionalFormatting sqref="AQ11:AT12">
    <cfRule type="expression" priority="11" dxfId="5">
      <formula>$H$8=5</formula>
    </cfRule>
    <cfRule type="expression" priority="12" dxfId="10">
      <formula>$H$8=5</formula>
    </cfRule>
  </conditionalFormatting>
  <conditionalFormatting sqref="AQ15:AT16">
    <cfRule type="expression" priority="6" dxfId="5">
      <formula>$H$8=1</formula>
    </cfRule>
    <cfRule type="expression" priority="10" dxfId="5">
      <formula>$H$8=5</formula>
    </cfRule>
  </conditionalFormatting>
  <conditionalFormatting sqref="AQ8:AT9 AQ13:AT14 AQ18:AT19 AQ22:AT23">
    <cfRule type="expression" priority="9" dxfId="5">
      <formula>$H$8=4</formula>
    </cfRule>
  </conditionalFormatting>
  <conditionalFormatting sqref="AQ9:AT10 AQ15:AT16 AQ21:AT22">
    <cfRule type="expression" priority="8" dxfId="5">
      <formula>$H$8=3</formula>
    </cfRule>
  </conditionalFormatting>
  <conditionalFormatting sqref="AQ11:AT12 AQ19:AT20">
    <cfRule type="expression" priority="7" dxfId="5">
      <formula>$H$8=2</formula>
    </cfRule>
  </conditionalFormatting>
  <conditionalFormatting sqref="AQ17:AT17 AQ15:AT15">
    <cfRule type="expression" priority="5" dxfId="130">
      <formula>$H$8=1</formula>
    </cfRule>
  </conditionalFormatting>
  <conditionalFormatting sqref="AQ11:AT11 AQ13:AT13 AQ19:AT19 AQ21:AT21">
    <cfRule type="expression" priority="4" dxfId="130">
      <formula>$H$8=2</formula>
    </cfRule>
  </conditionalFormatting>
  <conditionalFormatting sqref="AQ9:AT9 AQ11:AT11 AQ15:AT15 AQ17:AT17 AQ21:AT21 AQ23:AT23">
    <cfRule type="expression" priority="3" dxfId="130">
      <formula>$H$8=3</formula>
    </cfRule>
  </conditionalFormatting>
  <conditionalFormatting sqref="AQ8:AT8 AQ10:AT10 AQ13:AT13 AQ15:AT15 AQ18:AT18 AQ20:AT20 AQ22:AT22 AQ24:AT24">
    <cfRule type="expression" priority="2" dxfId="130">
      <formula>$H$8=4</formula>
    </cfRule>
  </conditionalFormatting>
  <conditionalFormatting sqref="AQ7:AT7 AQ9:AT9 AQ11:AT11 AQ13:AT13 AQ15:AT15 AQ17:AT17 AQ19:AT19 AQ21:AT21 AQ23:AT23 AQ25:AT25">
    <cfRule type="expression" priority="1" dxfId="0">
      <formula>$H$8=5</formula>
    </cfRule>
  </conditionalFormatting>
  <dataValidations count="11">
    <dataValidation allowBlank="1" showInputMessage="1" showErrorMessage="1" prompt="Количество петель по ширине:&#10;По умолчанию - 100 мм от крайней верхней и нижней точки фасада&#10;НО НЕ МЕНЕЕ 100 мм от крайний верхней и нижний точки фасада ! ! !" sqref="G8"/>
    <dataValidation allowBlank="1" showInputMessage="1" showErrorMessage="1" prompt="Количество петель по длине:&#10;По умолчанию - 100 мм от крайней верхней и нижней точки фасада&#10;НО НЕ МЕНЕЕ 100 мм от крайний верхней и нижний точки фасада ! ! !" sqref="F8"/>
    <dataValidation allowBlank="1" showInputMessage="1" showErrorMessage="1" prompt="Количество фасадов" sqref="E8"/>
    <dataValidation errorStyle="information" type="whole" allowBlank="1" showInputMessage="1" showErrorMessage="1" prompt="ДЛИНА&#10;Минимальное значение: 296&#10;Максимальное значение: 2800" errorTitle="Внимание ! ! !" error="Минимальное значение: 296&#10;Максимальное значение: 2800&#10;&#10;Фасады, без наполнения,чей размер менее 296 мм расчитываются ниже! ! !&#10;Фасады размер которых превышает 2800 мм НЕ  ИЗГОТАВЛИВАЕМ ! ! !" sqref="C8">
      <formula1>296</formula1>
      <formula2>2800</formula2>
    </dataValidation>
    <dataValidation errorStyle="information" type="whole" allowBlank="1" showInputMessage="1" showErrorMessage="1" prompt="ШИРИНА&#10;Минимальное значение: 296&#10;Максимальное значение: 2800" error="Минимальное значение: 296&#10;Максимальное значение: 2800&#10;&#10;Фасады, без наполнения,чей размер менее 296 мм расчитываются ниже! ! !&#10;Фасады размер которых превышает 2800 мм НЕ  ИЗГОТАВЛИВАЕМ ! ! !" sqref="D8">
      <formula1>296</formula1>
      <formula2>2800</formula2>
    </dataValidation>
    <dataValidation allowBlank="1" showInputMessage="1" showErrorMessage="1" prompt="Укажите ваш контактный телефон" sqref="E4:K4"/>
    <dataValidation allowBlank="1" showInputMessage="1" showErrorMessage="1" prompt="Укажите ваши Ф.И.О. в именительном падеже" sqref="E3"/>
    <dataValidation allowBlank="1" showInputMessage="1" showErrorMessage="1" promptTitle="Внимание ! ! !" prompt="Номер заказа заполняется при оформлении заказа в магазине." sqref="C3"/>
    <dataValidation type="whole" showInputMessage="1" showErrorMessage="1" prompt="Добустимые значения:     0, 1, 2, 3, 4, 5." errorTitle="Не допостимое значение" error="Введенное значение не соответствует диапазону: 0, 1, 2, 3, 4, 5." sqref="H8">
      <formula1>0</formula1>
      <formula2>5</formula2>
    </dataValidation>
    <dataValidation allowBlank="1" showInputMessage="1" showErrorMessage="1" prompt="Выбирите материал наполнения" sqref="I8"/>
    <dataValidation allowBlank="1" showInputMessage="1" showErrorMessage="1" prompt="Выбирите цвет материала" sqref="C5"/>
  </dataValidation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6"/>
  <dimension ref="A1:AZ290"/>
  <sheetViews>
    <sheetView zoomScale="55" zoomScaleNormal="55" zoomScalePageLayoutView="0" workbookViewId="0" topLeftCell="K1">
      <selection activeCell="Y23" sqref="Y23"/>
    </sheetView>
  </sheetViews>
  <sheetFormatPr defaultColWidth="9.140625" defaultRowHeight="15"/>
  <cols>
    <col min="1" max="2" width="5.7109375" style="1" customWidth="1"/>
    <col min="3" max="3" width="14.00390625" style="1" customWidth="1"/>
    <col min="4" max="8" width="10.7109375" style="1" customWidth="1"/>
    <col min="9" max="11" width="9.7109375" style="1" customWidth="1"/>
    <col min="12" max="12" width="35.8515625" style="1" customWidth="1"/>
    <col min="13" max="13" width="36.00390625" style="1" customWidth="1"/>
    <col min="14" max="14" width="44.57421875" style="1" customWidth="1"/>
    <col min="15" max="15" width="34.421875" style="1" customWidth="1"/>
    <col min="16" max="18" width="14.8515625" style="1" customWidth="1"/>
    <col min="19" max="19" width="12.140625" style="1" customWidth="1"/>
    <col min="20" max="20" width="20.140625" style="1" customWidth="1"/>
    <col min="21" max="24" width="21.421875" style="1" customWidth="1"/>
    <col min="25" max="26" width="20.421875" style="1" customWidth="1"/>
    <col min="27" max="27" width="26.00390625" style="1" customWidth="1"/>
    <col min="28" max="28" width="21.140625" style="1" customWidth="1"/>
    <col min="29" max="29" width="17.140625" style="1" customWidth="1"/>
    <col min="30" max="30" width="21.00390625" style="1" customWidth="1"/>
    <col min="31" max="31" width="20.7109375" style="1" customWidth="1"/>
    <col min="32" max="33" width="17.140625" style="1" customWidth="1"/>
    <col min="34" max="34" width="26.421875" style="1" customWidth="1"/>
    <col min="35" max="35" width="18.421875" style="1" customWidth="1"/>
    <col min="36" max="36" width="25.8515625" style="1" customWidth="1"/>
    <col min="37" max="37" width="18.421875" style="1" customWidth="1"/>
    <col min="38" max="38" width="42.57421875" style="1" customWidth="1"/>
    <col min="39" max="39" width="34.7109375" style="1" customWidth="1"/>
    <col min="40" max="40" width="12.140625" style="1" customWidth="1"/>
    <col min="41" max="41" width="22.7109375" style="1" customWidth="1"/>
    <col min="42" max="42" width="9.7109375" style="1" customWidth="1"/>
    <col min="43" max="46" width="9.140625" style="1" customWidth="1"/>
    <col min="47" max="47" width="9.7109375" style="1" customWidth="1"/>
    <col min="48" max="48" width="4.28125" style="1" customWidth="1"/>
    <col min="49" max="49" width="14.57421875" style="1" customWidth="1"/>
    <col min="50" max="50" width="15.57421875" style="1" customWidth="1"/>
    <col min="51" max="51" width="9.140625" style="1" hidden="1" customWidth="1"/>
    <col min="52" max="53" width="0" style="1" hidden="1" customWidth="1"/>
    <col min="54" max="16384" width="9.140625" style="1" customWidth="1"/>
  </cols>
  <sheetData>
    <row r="1" spans="1:11" ht="6" customHeight="1" thickBo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46" ht="64.5" customHeight="1" thickBot="1">
      <c r="A2" s="270" t="s">
        <v>130</v>
      </c>
      <c r="B2" s="270"/>
      <c r="C2" s="270"/>
      <c r="D2" s="270"/>
      <c r="E2" s="270"/>
      <c r="F2" s="270"/>
      <c r="G2" s="270"/>
      <c r="H2" s="270"/>
      <c r="I2" s="270"/>
      <c r="J2" s="270"/>
      <c r="K2" s="31"/>
      <c r="L2" s="31"/>
      <c r="M2" s="31"/>
      <c r="N2" s="31"/>
      <c r="O2" s="31"/>
      <c r="P2" s="31"/>
      <c r="Q2" s="31"/>
      <c r="R2" s="31"/>
      <c r="S2" s="31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Q2" s="239"/>
      <c r="AR2" s="239"/>
      <c r="AS2" s="239"/>
      <c r="AT2" s="239"/>
    </row>
    <row r="3" spans="1:50" ht="22.5" customHeight="1" thickBot="1">
      <c r="A3" s="266" t="s">
        <v>45</v>
      </c>
      <c r="B3" s="266"/>
      <c r="C3" s="28">
        <f>'БЛАНК ЗАКАЗА'!C3</f>
        <v>0</v>
      </c>
      <c r="D3" s="28" t="s">
        <v>0</v>
      </c>
      <c r="E3" s="266">
        <f>'БЛАНК ЗАКАЗА'!E3:J3</f>
        <v>0</v>
      </c>
      <c r="F3" s="266"/>
      <c r="G3" s="266"/>
      <c r="H3" s="266"/>
      <c r="I3" s="266"/>
      <c r="J3" s="266"/>
      <c r="K3" s="31"/>
      <c r="L3" s="31"/>
      <c r="M3" s="31"/>
      <c r="N3" s="31"/>
      <c r="O3" s="31"/>
      <c r="P3" s="31"/>
      <c r="Q3" s="31"/>
      <c r="R3" s="31"/>
      <c r="S3" s="31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P3" s="284"/>
      <c r="AQ3" s="288"/>
      <c r="AR3" s="288"/>
      <c r="AS3" s="288"/>
      <c r="AT3" s="289"/>
      <c r="AU3" s="287"/>
      <c r="AV3" s="33"/>
      <c r="AW3" s="259">
        <v>100</v>
      </c>
      <c r="AX3" s="279">
        <f>C8</f>
        <v>0</v>
      </c>
    </row>
    <row r="4" spans="1:50" ht="22.5" customHeight="1" thickBot="1">
      <c r="A4" s="266" t="s">
        <v>46</v>
      </c>
      <c r="B4" s="266"/>
      <c r="C4" s="15">
        <f>'БЛАНК ЗАКАЗА'!C4</f>
        <v>0</v>
      </c>
      <c r="D4" s="28" t="s">
        <v>1</v>
      </c>
      <c r="E4" s="266">
        <f>'БЛАНК ЗАКАЗА'!E4:J4</f>
        <v>0</v>
      </c>
      <c r="F4" s="266"/>
      <c r="G4" s="266"/>
      <c r="H4" s="266"/>
      <c r="I4" s="266"/>
      <c r="J4" s="266"/>
      <c r="K4" s="31"/>
      <c r="L4" s="31"/>
      <c r="M4" s="31"/>
      <c r="N4" s="31"/>
      <c r="O4" s="31"/>
      <c r="P4" s="31"/>
      <c r="Q4" s="31"/>
      <c r="R4" s="31"/>
      <c r="S4" s="31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P4" s="285"/>
      <c r="AQ4" s="290"/>
      <c r="AR4" s="290"/>
      <c r="AS4" s="290"/>
      <c r="AT4" s="291"/>
      <c r="AU4" s="287"/>
      <c r="AV4" s="34"/>
      <c r="AW4" s="260"/>
      <c r="AX4" s="280"/>
    </row>
    <row r="5" spans="1:50" ht="22.5" customHeight="1" thickBot="1">
      <c r="A5" s="266" t="s">
        <v>47</v>
      </c>
      <c r="B5" s="266"/>
      <c r="C5" s="266" t="str">
        <f>'БЛАНК ЗАКАЗА'!C5:J5</f>
        <v>ЛДСП Дуб Гладстоун серо-бежевый</v>
      </c>
      <c r="D5" s="266"/>
      <c r="E5" s="266"/>
      <c r="F5" s="266"/>
      <c r="G5" s="266"/>
      <c r="H5" s="266"/>
      <c r="I5" s="266"/>
      <c r="J5" s="266"/>
      <c r="K5" s="31"/>
      <c r="L5" s="31"/>
      <c r="M5" s="31"/>
      <c r="N5" s="31"/>
      <c r="O5" s="31"/>
      <c r="P5" s="31"/>
      <c r="Q5" s="31"/>
      <c r="R5" s="31"/>
      <c r="S5" s="31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P5" s="285"/>
      <c r="AQ5" s="35"/>
      <c r="AR5" s="35"/>
      <c r="AS5" s="35"/>
      <c r="AT5" s="35"/>
      <c r="AU5" s="287"/>
      <c r="AV5" s="36"/>
      <c r="AW5" s="37"/>
      <c r="AX5" s="281"/>
    </row>
    <row r="6" spans="1:51" ht="22.5" customHeight="1" thickBot="1">
      <c r="A6" s="266" t="s">
        <v>2</v>
      </c>
      <c r="B6" s="266"/>
      <c r="C6" s="270" t="s">
        <v>97</v>
      </c>
      <c r="D6" s="270" t="s">
        <v>100</v>
      </c>
      <c r="E6" s="270" t="s">
        <v>9</v>
      </c>
      <c r="F6" s="270" t="s">
        <v>20</v>
      </c>
      <c r="G6" s="270"/>
      <c r="H6" s="219" t="s">
        <v>101</v>
      </c>
      <c r="I6" s="270" t="s">
        <v>35</v>
      </c>
      <c r="J6" s="270"/>
      <c r="K6" s="31"/>
      <c r="L6" s="31"/>
      <c r="M6" s="31"/>
      <c r="N6" s="31"/>
      <c r="O6" s="31"/>
      <c r="P6" s="31"/>
      <c r="Q6" s="31"/>
      <c r="R6" s="31"/>
      <c r="S6" s="31"/>
      <c r="T6" s="247" t="s">
        <v>74</v>
      </c>
      <c r="U6" s="303" t="s">
        <v>75</v>
      </c>
      <c r="V6" s="304"/>
      <c r="W6" s="233" t="s">
        <v>80</v>
      </c>
      <c r="X6" s="234"/>
      <c r="Y6" s="232" t="s">
        <v>76</v>
      </c>
      <c r="Z6" s="240" t="s">
        <v>82</v>
      </c>
      <c r="AA6" s="261" t="s">
        <v>83</v>
      </c>
      <c r="AB6" s="295" t="s">
        <v>26</v>
      </c>
      <c r="AC6" s="296" t="s">
        <v>27</v>
      </c>
      <c r="AD6" s="294" t="s">
        <v>30</v>
      </c>
      <c r="AE6" s="294"/>
      <c r="AF6" s="294"/>
      <c r="AG6" s="294"/>
      <c r="AH6" s="294"/>
      <c r="AI6" s="294"/>
      <c r="AJ6" s="294"/>
      <c r="AK6" s="294"/>
      <c r="AL6" s="294"/>
      <c r="AM6" s="294"/>
      <c r="AN6" s="38"/>
      <c r="AP6" s="285"/>
      <c r="AQ6" s="35"/>
      <c r="AR6" s="35"/>
      <c r="AS6" s="35"/>
      <c r="AT6" s="35"/>
      <c r="AU6" s="287"/>
      <c r="AV6" s="36"/>
      <c r="AW6" s="37"/>
      <c r="AX6" s="281"/>
      <c r="AY6" s="39"/>
    </row>
    <row r="7" spans="1:51" ht="22.5" customHeight="1" thickBot="1">
      <c r="A7" s="266"/>
      <c r="B7" s="266"/>
      <c r="C7" s="270"/>
      <c r="D7" s="270"/>
      <c r="E7" s="270"/>
      <c r="F7" s="29" t="s">
        <v>58</v>
      </c>
      <c r="G7" s="30" t="s">
        <v>8</v>
      </c>
      <c r="H7" s="219"/>
      <c r="I7" s="270"/>
      <c r="J7" s="270"/>
      <c r="K7" s="31"/>
      <c r="L7" s="31">
        <f>IF(G11=0,0,G11+10)</f>
        <v>0</v>
      </c>
      <c r="M7" s="31"/>
      <c r="N7" s="31"/>
      <c r="O7" s="31"/>
      <c r="P7" s="31"/>
      <c r="Q7" s="31"/>
      <c r="R7" s="31"/>
      <c r="S7" s="31"/>
      <c r="T7" s="248"/>
      <c r="U7" s="305"/>
      <c r="V7" s="306"/>
      <c r="W7" s="235"/>
      <c r="X7" s="236"/>
      <c r="Y7" s="232"/>
      <c r="Z7" s="241"/>
      <c r="AA7" s="262"/>
      <c r="AB7" s="295"/>
      <c r="AC7" s="296"/>
      <c r="AD7" s="294"/>
      <c r="AE7" s="294"/>
      <c r="AF7" s="294"/>
      <c r="AG7" s="294"/>
      <c r="AH7" s="294"/>
      <c r="AI7" s="294"/>
      <c r="AJ7" s="294"/>
      <c r="AK7" s="294"/>
      <c r="AL7" s="294"/>
      <c r="AM7" s="294"/>
      <c r="AN7" s="38"/>
      <c r="AO7" s="40"/>
      <c r="AP7" s="285"/>
      <c r="AQ7" s="35"/>
      <c r="AR7" s="35"/>
      <c r="AS7" s="35"/>
      <c r="AT7" s="35"/>
      <c r="AU7" s="287"/>
      <c r="AV7" s="41"/>
      <c r="AW7" s="42"/>
      <c r="AX7" s="281"/>
      <c r="AY7" s="39"/>
    </row>
    <row r="8" spans="1:50" ht="22.5" customHeight="1" thickBot="1">
      <c r="A8" s="266">
        <v>4</v>
      </c>
      <c r="B8" s="266"/>
      <c r="C8" s="28">
        <f>'БЛАНК ЗАКАЗА'!C11</f>
        <v>0</v>
      </c>
      <c r="D8" s="28">
        <f>'БЛАНК ЗАКАЗА'!D11</f>
        <v>0</v>
      </c>
      <c r="E8" s="28">
        <f>'БЛАНК ЗАКАЗА'!E11</f>
        <v>0</v>
      </c>
      <c r="F8" s="28">
        <f>'БЛАНК ЗАКАЗА'!F11</f>
        <v>0</v>
      </c>
      <c r="G8" s="28">
        <f>'БЛАНК ЗАКАЗА'!G11</f>
        <v>0</v>
      </c>
      <c r="H8" s="28">
        <f>'БЛАНК ЗАКАЗА'!H11</f>
        <v>0</v>
      </c>
      <c r="I8" s="266" t="str">
        <f>'БЛАНК ЗАКАЗА'!I11:J11</f>
        <v>ДСП 8 мм</v>
      </c>
      <c r="J8" s="266"/>
      <c r="K8" s="31"/>
      <c r="L8" s="31">
        <f>IF(I12=0,0,I12+5)</f>
        <v>0</v>
      </c>
      <c r="M8" s="31">
        <f>IF(G14=0,0,G14+5)</f>
        <v>0</v>
      </c>
      <c r="N8" s="31"/>
      <c r="O8" s="31"/>
      <c r="P8" s="31"/>
      <c r="Q8" s="31"/>
      <c r="R8" s="31"/>
      <c r="S8" s="31"/>
      <c r="T8" s="248"/>
      <c r="U8" s="305"/>
      <c r="V8" s="306"/>
      <c r="W8" s="235"/>
      <c r="X8" s="236"/>
      <c r="Y8" s="232"/>
      <c r="Z8" s="241"/>
      <c r="AA8" s="262"/>
      <c r="AB8" s="295"/>
      <c r="AC8" s="296"/>
      <c r="AD8" s="294"/>
      <c r="AE8" s="294"/>
      <c r="AF8" s="294"/>
      <c r="AG8" s="294"/>
      <c r="AH8" s="294"/>
      <c r="AI8" s="294"/>
      <c r="AJ8" s="294"/>
      <c r="AK8" s="294"/>
      <c r="AL8" s="294"/>
      <c r="AM8" s="294"/>
      <c r="AN8" s="32"/>
      <c r="AO8" s="43"/>
      <c r="AP8" s="285"/>
      <c r="AQ8" s="35"/>
      <c r="AR8" s="35"/>
      <c r="AS8" s="35"/>
      <c r="AT8" s="35"/>
      <c r="AU8" s="287"/>
      <c r="AV8" s="41"/>
      <c r="AW8" s="42"/>
      <c r="AX8" s="281"/>
    </row>
    <row r="9" spans="1:50" ht="22.5" customHeight="1" thickBot="1">
      <c r="A9" s="256" t="s">
        <v>66</v>
      </c>
      <c r="B9" s="258"/>
      <c r="C9" s="258"/>
      <c r="D9" s="258"/>
      <c r="E9" s="258"/>
      <c r="F9" s="258"/>
      <c r="G9" s="267" t="s">
        <v>67</v>
      </c>
      <c r="H9" s="267"/>
      <c r="I9" s="267"/>
      <c r="J9" s="267"/>
      <c r="K9" s="31"/>
      <c r="L9" s="253" t="s">
        <v>107</v>
      </c>
      <c r="M9" s="253" t="s">
        <v>108</v>
      </c>
      <c r="N9" s="253" t="s">
        <v>109</v>
      </c>
      <c r="O9" s="253" t="s">
        <v>110</v>
      </c>
      <c r="P9" s="254" t="s">
        <v>111</v>
      </c>
      <c r="R9" s="254" t="s">
        <v>112</v>
      </c>
      <c r="S9" s="31"/>
      <c r="T9" s="248"/>
      <c r="U9" s="305"/>
      <c r="V9" s="306"/>
      <c r="W9" s="235"/>
      <c r="X9" s="236"/>
      <c r="Y9" s="232"/>
      <c r="Z9" s="241"/>
      <c r="AA9" s="262"/>
      <c r="AB9" s="295"/>
      <c r="AC9" s="296"/>
      <c r="AD9" s="231" t="s">
        <v>78</v>
      </c>
      <c r="AE9" s="231" t="s">
        <v>165</v>
      </c>
      <c r="AF9" s="231" t="s">
        <v>13</v>
      </c>
      <c r="AG9" s="231" t="s">
        <v>14</v>
      </c>
      <c r="AH9" s="231" t="s">
        <v>16</v>
      </c>
      <c r="AI9" s="231" t="s">
        <v>31</v>
      </c>
      <c r="AJ9" s="231" t="s">
        <v>18</v>
      </c>
      <c r="AK9" s="231" t="s">
        <v>32</v>
      </c>
      <c r="AL9" s="231" t="s">
        <v>33</v>
      </c>
      <c r="AM9" s="231" t="s">
        <v>77</v>
      </c>
      <c r="AN9" s="243" t="s">
        <v>164</v>
      </c>
      <c r="AO9" s="321" t="s">
        <v>166</v>
      </c>
      <c r="AP9" s="285"/>
      <c r="AQ9" s="35"/>
      <c r="AR9" s="35"/>
      <c r="AS9" s="35"/>
      <c r="AT9" s="35"/>
      <c r="AU9" s="287"/>
      <c r="AV9" s="36"/>
      <c r="AW9" s="37"/>
      <c r="AX9" s="281"/>
    </row>
    <row r="10" spans="1:50" ht="22.5" customHeight="1" thickBot="1">
      <c r="A10" s="256"/>
      <c r="B10" s="258"/>
      <c r="C10" s="258"/>
      <c r="D10" s="257"/>
      <c r="E10" s="256" t="s">
        <v>65</v>
      </c>
      <c r="F10" s="258"/>
      <c r="G10" s="265" t="s">
        <v>97</v>
      </c>
      <c r="H10" s="265"/>
      <c r="I10" s="265" t="s">
        <v>98</v>
      </c>
      <c r="J10" s="265"/>
      <c r="K10" s="31"/>
      <c r="L10" s="253"/>
      <c r="M10" s="253"/>
      <c r="N10" s="253"/>
      <c r="O10" s="253"/>
      <c r="P10" s="255"/>
      <c r="R10" s="255"/>
      <c r="S10" s="31"/>
      <c r="T10" s="249"/>
      <c r="U10" s="307"/>
      <c r="V10" s="308"/>
      <c r="W10" s="237"/>
      <c r="X10" s="238"/>
      <c r="Y10" s="232"/>
      <c r="Z10" s="242"/>
      <c r="AA10" s="263"/>
      <c r="AB10" s="80">
        <f>('№ 4'!E11*'ЦЕНЫ+размеры'!B14)+('№ 4'!H8*4)</f>
        <v>0</v>
      </c>
      <c r="AC10" s="81">
        <f>E8*'ЦЕНЫ+размеры'!B15</f>
        <v>0</v>
      </c>
      <c r="AD10" s="231"/>
      <c r="AE10" s="231"/>
      <c r="AF10" s="231"/>
      <c r="AG10" s="231"/>
      <c r="AH10" s="231"/>
      <c r="AI10" s="231"/>
      <c r="AJ10" s="231"/>
      <c r="AK10" s="231"/>
      <c r="AL10" s="231"/>
      <c r="AM10" s="231"/>
      <c r="AN10" s="243"/>
      <c r="AO10" s="321"/>
      <c r="AP10" s="285"/>
      <c r="AQ10" s="35"/>
      <c r="AR10" s="35"/>
      <c r="AS10" s="35"/>
      <c r="AT10" s="35"/>
      <c r="AU10" s="287"/>
      <c r="AV10" s="36"/>
      <c r="AW10" s="37"/>
      <c r="AX10" s="281"/>
    </row>
    <row r="11" spans="1:50" ht="22.5" customHeight="1" thickBot="1">
      <c r="A11" s="256" t="s">
        <v>88</v>
      </c>
      <c r="B11" s="258"/>
      <c r="C11" s="258"/>
      <c r="D11" s="257"/>
      <c r="E11" s="256">
        <f>E8</f>
        <v>0</v>
      </c>
      <c r="F11" s="258"/>
      <c r="G11" s="267">
        <f>C8</f>
        <v>0</v>
      </c>
      <c r="H11" s="267"/>
      <c r="I11" s="267">
        <f>IF(E8,100,0)</f>
        <v>0</v>
      </c>
      <c r="J11" s="267"/>
      <c r="K11" s="31"/>
      <c r="L11" s="79">
        <f>L7</f>
        <v>0</v>
      </c>
      <c r="M11" s="79">
        <f>M8</f>
        <v>0</v>
      </c>
      <c r="N11" s="79">
        <f>IF(I8='ЦЕНЫ+размеры'!F5,G23,0)</f>
        <v>0</v>
      </c>
      <c r="O11" s="79">
        <f>IF(I8='ЦЕНЫ+размеры'!F6,G23,0)</f>
        <v>0</v>
      </c>
      <c r="P11" s="79" t="e">
        <f>IF(I8='ЦЕНЫ+размеры'!#REF!,G23,0)</f>
        <v>#REF!</v>
      </c>
      <c r="R11" s="79">
        <f>IF(I8='ЦЕНЫ+размеры'!F7,G23,0)</f>
        <v>0</v>
      </c>
      <c r="S11" s="31"/>
      <c r="T11" s="48">
        <f>E11*(ROUNDUP(((((G11*I11)*0.000001)*1.2)),2))</f>
        <v>0</v>
      </c>
      <c r="U11" s="76">
        <f>ROUNDUP(T11*1.2,3)</f>
        <v>0</v>
      </c>
      <c r="V11" s="311">
        <f>ROUNDUP(SUM(U11:U12),3)</f>
        <v>0</v>
      </c>
      <c r="W11" s="233" t="s">
        <v>19</v>
      </c>
      <c r="X11" s="314">
        <f>ROUNDUP(SUM(T14:T15,T11:T12,T17:T21),2)</f>
        <v>0</v>
      </c>
      <c r="Y11" s="50">
        <f>ROUNDUP((((G11+I11)*2)*E11)*0.001,3)</f>
        <v>0</v>
      </c>
      <c r="Z11" s="244">
        <f>ROUNDUP(SUM(Y11:Y12,Y14:Y15,Y17:Y21),2)</f>
        <v>0</v>
      </c>
      <c r="AA11" s="84"/>
      <c r="AB11" s="32"/>
      <c r="AC11" s="32"/>
      <c r="AD11" s="231">
        <f>X11*'ЦЕНЫ+размеры'!B16</f>
        <v>0</v>
      </c>
      <c r="AE11" s="231">
        <f>AA23*'ЦЕНЫ+размеры'!B18</f>
        <v>0</v>
      </c>
      <c r="AF11" s="231">
        <f>AB10*'ЦЕНЫ+размеры'!B19</f>
        <v>0</v>
      </c>
      <c r="AG11" s="231">
        <f>AC10*'ЦЕНЫ+размеры'!B20</f>
        <v>0</v>
      </c>
      <c r="AH11" s="231">
        <f>AA27*'ЦЕНЫ+размеры'!B22</f>
        <v>0</v>
      </c>
      <c r="AI11" s="231">
        <f>IF(W23="ДСП 8 мм",SUM(X11+X23)*'ЦЕНЫ+размеры'!B23,X11*'ЦЕНЫ+размеры'!B23)</f>
        <v>0</v>
      </c>
      <c r="AJ11" s="231">
        <f>(AB10*2)*'ЦЕНЫ+размеры'!B24</f>
        <v>0</v>
      </c>
      <c r="AK11" s="231">
        <f>E8*'ЦЕНЫ+размеры'!B21</f>
        <v>0</v>
      </c>
      <c r="AL11" s="231">
        <f>(E8*F8*'ЦЕНЫ+размеры'!B25)+('№ 1'!E8*'№ 1'!G8*'ЦЕНЫ+размеры'!B25)</f>
        <v>0</v>
      </c>
      <c r="AM11" s="64">
        <f>SUM(AD11:AL21,AN11,AD23,AO11)</f>
        <v>0</v>
      </c>
      <c r="AN11" s="243">
        <f>AA25*'ЦЕНЫ+размеры'!B18</f>
        <v>0</v>
      </c>
      <c r="AO11" s="322">
        <f>IF(W23="Решетка 8 мм",X23*'ЦЕНЫ+размеры'!B23,0)</f>
        <v>0</v>
      </c>
      <c r="AP11" s="285"/>
      <c r="AQ11" s="35"/>
      <c r="AR11" s="35"/>
      <c r="AS11" s="35"/>
      <c r="AT11" s="35"/>
      <c r="AU11" s="287"/>
      <c r="AV11" s="41"/>
      <c r="AW11" s="42"/>
      <c r="AX11" s="281"/>
    </row>
    <row r="12" spans="1:50" ht="22.5" customHeight="1" thickBot="1">
      <c r="A12" s="256" t="s">
        <v>89</v>
      </c>
      <c r="B12" s="258"/>
      <c r="C12" s="258"/>
      <c r="D12" s="257"/>
      <c r="E12" s="256">
        <f>E8</f>
        <v>0</v>
      </c>
      <c r="F12" s="258"/>
      <c r="G12" s="267">
        <f>C8</f>
        <v>0</v>
      </c>
      <c r="H12" s="267"/>
      <c r="I12" s="267">
        <f>IF(E8,100,0)</f>
        <v>0</v>
      </c>
      <c r="J12" s="267"/>
      <c r="K12" s="31"/>
      <c r="L12" s="79">
        <f>L8</f>
        <v>0</v>
      </c>
      <c r="M12" s="79">
        <f>I14</f>
        <v>0</v>
      </c>
      <c r="N12" s="79">
        <f>IF(I8='ЦЕНЫ+размеры'!F5,I23,0)</f>
        <v>0</v>
      </c>
      <c r="O12" s="79">
        <f>IF(I8='ЦЕНЫ+размеры'!F6,I23,0)</f>
        <v>0</v>
      </c>
      <c r="P12" s="79" t="e">
        <f>IF(I8='ЦЕНЫ+размеры'!#REF!,I23,0)</f>
        <v>#REF!</v>
      </c>
      <c r="R12" s="79">
        <f>IF(I8='ЦЕНЫ+размеры'!F7,I23,0)</f>
        <v>0</v>
      </c>
      <c r="S12" s="31"/>
      <c r="T12" s="48">
        <f>E12*(ROUNDUP(((((G12*I12)*0.000001)*1.2)),2))</f>
        <v>0</v>
      </c>
      <c r="U12" s="76">
        <f aca="true" t="shared" si="0" ref="U12:U28">ROUNDUP(T12*1.2,3)</f>
        <v>0</v>
      </c>
      <c r="V12" s="312"/>
      <c r="W12" s="235"/>
      <c r="X12" s="314"/>
      <c r="Y12" s="50">
        <f>ROUNDUP((((G12+I12)*2)*E12)*0.001,3)</f>
        <v>0</v>
      </c>
      <c r="Z12" s="245"/>
      <c r="AA12" s="84">
        <f>Y12*1.5</f>
        <v>0</v>
      </c>
      <c r="AB12" s="247" t="s">
        <v>102</v>
      </c>
      <c r="AC12" s="32"/>
      <c r="AD12" s="231"/>
      <c r="AE12" s="231"/>
      <c r="AF12" s="231"/>
      <c r="AG12" s="231"/>
      <c r="AH12" s="231"/>
      <c r="AI12" s="231"/>
      <c r="AJ12" s="231"/>
      <c r="AK12" s="231"/>
      <c r="AL12" s="231"/>
      <c r="AM12" s="300"/>
      <c r="AN12" s="243"/>
      <c r="AO12" s="322"/>
      <c r="AP12" s="285"/>
      <c r="AQ12" s="35"/>
      <c r="AR12" s="35"/>
      <c r="AS12" s="35"/>
      <c r="AT12" s="35"/>
      <c r="AU12" s="287"/>
      <c r="AV12" s="41"/>
      <c r="AW12" s="42"/>
      <c r="AX12" s="281"/>
    </row>
    <row r="13" spans="1:50" ht="22.5" customHeight="1" thickBot="1">
      <c r="A13" s="256"/>
      <c r="B13" s="258"/>
      <c r="C13" s="258"/>
      <c r="D13" s="257"/>
      <c r="E13" s="256" t="s">
        <v>65</v>
      </c>
      <c r="F13" s="258"/>
      <c r="G13" s="265" t="s">
        <v>99</v>
      </c>
      <c r="H13" s="265"/>
      <c r="I13" s="265" t="s">
        <v>98</v>
      </c>
      <c r="J13" s="265"/>
      <c r="K13" s="31"/>
      <c r="L13" s="79">
        <f>E11+E12</f>
        <v>0</v>
      </c>
      <c r="M13" s="79">
        <f>E14+E15+E17+E18+E19+E20+E21</f>
        <v>0</v>
      </c>
      <c r="N13" s="79">
        <f>IF(I8='ЦЕНЫ+размеры'!F5,E23+E24+E25+E26+E27+E28,0)</f>
        <v>0</v>
      </c>
      <c r="O13" s="79">
        <f>IF(I8='ЦЕНЫ+размеры'!F6,E23+E24+E25+E26+E27+E28,0)</f>
        <v>0</v>
      </c>
      <c r="P13" s="79" t="e">
        <f>IF(I8='ЦЕНЫ+размеры'!#REF!,E23+E24+E25+E26+E27+E28,0)</f>
        <v>#REF!</v>
      </c>
      <c r="R13" s="79">
        <f>IF(I8='ЦЕНЫ+размеры'!F7,E23+E24+E25+E26+E27+E28,0)</f>
        <v>0</v>
      </c>
      <c r="S13" s="31"/>
      <c r="T13" s="83"/>
      <c r="U13" s="32"/>
      <c r="V13" s="32"/>
      <c r="W13" s="235"/>
      <c r="X13" s="315"/>
      <c r="Y13" s="32"/>
      <c r="Z13" s="245"/>
      <c r="AA13" s="84"/>
      <c r="AB13" s="248"/>
      <c r="AC13" s="32"/>
      <c r="AD13" s="231"/>
      <c r="AE13" s="231"/>
      <c r="AF13" s="231"/>
      <c r="AG13" s="231"/>
      <c r="AH13" s="231"/>
      <c r="AI13" s="231"/>
      <c r="AJ13" s="231"/>
      <c r="AK13" s="231"/>
      <c r="AL13" s="231"/>
      <c r="AM13" s="301"/>
      <c r="AN13" s="243"/>
      <c r="AO13" s="322"/>
      <c r="AP13" s="285"/>
      <c r="AQ13" s="35"/>
      <c r="AR13" s="35"/>
      <c r="AS13" s="35"/>
      <c r="AT13" s="35"/>
      <c r="AU13" s="287"/>
      <c r="AV13" s="36"/>
      <c r="AW13" s="37"/>
      <c r="AX13" s="281"/>
    </row>
    <row r="14" spans="1:50" ht="22.5" customHeight="1" thickBot="1">
      <c r="A14" s="256" t="s">
        <v>90</v>
      </c>
      <c r="B14" s="258"/>
      <c r="C14" s="258"/>
      <c r="D14" s="257"/>
      <c r="E14" s="256">
        <f>E11</f>
        <v>0</v>
      </c>
      <c r="F14" s="258"/>
      <c r="G14" s="267">
        <f>IF(E8,100,0)</f>
        <v>0</v>
      </c>
      <c r="H14" s="267"/>
      <c r="I14" s="267">
        <f>IF(E8,D8-I11-I12,0)</f>
        <v>0</v>
      </c>
      <c r="J14" s="267"/>
      <c r="K14" s="31"/>
      <c r="L14" s="31"/>
      <c r="M14" s="31"/>
      <c r="N14" s="31"/>
      <c r="O14" s="31"/>
      <c r="P14" s="31"/>
      <c r="Q14" s="31"/>
      <c r="R14" s="31"/>
      <c r="S14" s="31"/>
      <c r="T14" s="48">
        <f>E14*(ROUNDUP(((((G14*I14)*0.000001)*1.2)),2))</f>
        <v>0</v>
      </c>
      <c r="U14" s="76">
        <f t="shared" si="0"/>
        <v>0</v>
      </c>
      <c r="V14" s="311">
        <f>ROUNDUP(SUM(U14:U15),3)</f>
        <v>0</v>
      </c>
      <c r="W14" s="235"/>
      <c r="X14" s="314"/>
      <c r="Y14" s="50">
        <f>ROUNDUP((((G14+I14)*2)*E14)*0.001,3)</f>
        <v>0</v>
      </c>
      <c r="Z14" s="245"/>
      <c r="AA14" s="84">
        <f>Y14*1.5</f>
        <v>0</v>
      </c>
      <c r="AB14" s="248"/>
      <c r="AC14" s="32"/>
      <c r="AD14" s="231"/>
      <c r="AE14" s="231"/>
      <c r="AF14" s="231"/>
      <c r="AG14" s="231"/>
      <c r="AH14" s="231"/>
      <c r="AI14" s="231"/>
      <c r="AJ14" s="231"/>
      <c r="AK14" s="231"/>
      <c r="AL14" s="231"/>
      <c r="AM14" s="301"/>
      <c r="AN14" s="243"/>
      <c r="AO14" s="322"/>
      <c r="AP14" s="285"/>
      <c r="AQ14" s="35"/>
      <c r="AR14" s="35"/>
      <c r="AS14" s="35"/>
      <c r="AT14" s="35"/>
      <c r="AU14" s="287"/>
      <c r="AV14" s="36"/>
      <c r="AW14" s="37"/>
      <c r="AX14" s="281"/>
    </row>
    <row r="15" spans="1:50" ht="22.5" customHeight="1" thickBot="1">
      <c r="A15" s="256" t="s">
        <v>91</v>
      </c>
      <c r="B15" s="258"/>
      <c r="C15" s="258"/>
      <c r="D15" s="257"/>
      <c r="E15" s="256">
        <f>E11</f>
        <v>0</v>
      </c>
      <c r="F15" s="258"/>
      <c r="G15" s="267">
        <f>IF(E8,100,0)</f>
        <v>0</v>
      </c>
      <c r="H15" s="267"/>
      <c r="I15" s="267">
        <f>IF(E8,D8-I11-I12,0)</f>
        <v>0</v>
      </c>
      <c r="J15" s="267"/>
      <c r="K15" s="31"/>
      <c r="L15" s="31"/>
      <c r="M15" s="31"/>
      <c r="N15" s="31"/>
      <c r="O15" s="31"/>
      <c r="P15" s="31"/>
      <c r="Q15" s="31"/>
      <c r="R15" s="31"/>
      <c r="S15" s="31"/>
      <c r="T15" s="48">
        <f>E15*(ROUNDUP(((((G15*I15)*0.000001)*1.2)),2))</f>
        <v>0</v>
      </c>
      <c r="U15" s="76">
        <f t="shared" si="0"/>
        <v>0</v>
      </c>
      <c r="V15" s="312"/>
      <c r="W15" s="235"/>
      <c r="X15" s="314"/>
      <c r="Y15" s="50">
        <f>ROUNDUP((((G15+I15)*2)*E15)*0.001,3)</f>
        <v>0</v>
      </c>
      <c r="Z15" s="245"/>
      <c r="AA15" s="84">
        <f>Y15*1.5</f>
        <v>0</v>
      </c>
      <c r="AB15" s="248"/>
      <c r="AC15" s="32"/>
      <c r="AD15" s="231"/>
      <c r="AE15" s="231"/>
      <c r="AF15" s="231"/>
      <c r="AG15" s="231"/>
      <c r="AH15" s="231"/>
      <c r="AI15" s="231"/>
      <c r="AJ15" s="231"/>
      <c r="AK15" s="231"/>
      <c r="AL15" s="231"/>
      <c r="AM15" s="301"/>
      <c r="AN15" s="243"/>
      <c r="AO15" s="322"/>
      <c r="AP15" s="285"/>
      <c r="AQ15" s="35"/>
      <c r="AR15" s="35"/>
      <c r="AS15" s="35"/>
      <c r="AT15" s="35"/>
      <c r="AU15" s="287"/>
      <c r="AV15" s="41"/>
      <c r="AW15" s="42"/>
      <c r="AX15" s="281"/>
    </row>
    <row r="16" spans="1:50" ht="22.5" customHeight="1" thickBot="1">
      <c r="A16" s="256"/>
      <c r="B16" s="258"/>
      <c r="C16" s="258"/>
      <c r="D16" s="257"/>
      <c r="E16" s="256" t="s">
        <v>65</v>
      </c>
      <c r="F16" s="258"/>
      <c r="G16" s="265" t="s">
        <v>99</v>
      </c>
      <c r="H16" s="265"/>
      <c r="I16" s="265" t="s">
        <v>98</v>
      </c>
      <c r="J16" s="265"/>
      <c r="K16" s="31"/>
      <c r="L16" s="79" t="s">
        <v>68</v>
      </c>
      <c r="M16" s="79" t="s">
        <v>69</v>
      </c>
      <c r="S16" s="40"/>
      <c r="T16" s="83"/>
      <c r="U16" s="32"/>
      <c r="V16" s="32"/>
      <c r="W16" s="235"/>
      <c r="X16" s="315"/>
      <c r="Y16" s="32"/>
      <c r="Z16" s="245"/>
      <c r="AA16" s="85"/>
      <c r="AB16" s="249"/>
      <c r="AC16" s="51"/>
      <c r="AD16" s="231"/>
      <c r="AE16" s="231"/>
      <c r="AF16" s="231"/>
      <c r="AG16" s="231"/>
      <c r="AH16" s="231"/>
      <c r="AI16" s="231"/>
      <c r="AJ16" s="231"/>
      <c r="AK16" s="231"/>
      <c r="AL16" s="231"/>
      <c r="AM16" s="301"/>
      <c r="AN16" s="243"/>
      <c r="AO16" s="322"/>
      <c r="AP16" s="285"/>
      <c r="AQ16" s="35"/>
      <c r="AR16" s="35"/>
      <c r="AS16" s="35"/>
      <c r="AT16" s="35"/>
      <c r="AU16" s="287"/>
      <c r="AV16" s="41"/>
      <c r="AW16" s="42"/>
      <c r="AX16" s="281"/>
    </row>
    <row r="17" spans="1:51" ht="22.5" customHeight="1" thickBot="1">
      <c r="A17" s="256" t="s">
        <v>92</v>
      </c>
      <c r="B17" s="258"/>
      <c r="C17" s="258"/>
      <c r="D17" s="257"/>
      <c r="E17" s="256">
        <f>IF(H8&gt;=1,E8,0)</f>
        <v>0</v>
      </c>
      <c r="F17" s="258"/>
      <c r="G17" s="267">
        <f>IF(H8&gt;=1,L17,0)</f>
        <v>0</v>
      </c>
      <c r="H17" s="267"/>
      <c r="I17" s="267">
        <f>IF(H8&gt;=1,M17,0)</f>
        <v>0</v>
      </c>
      <c r="J17" s="267"/>
      <c r="K17" s="31"/>
      <c r="L17" s="79">
        <f>IF(D17,D17,100)</f>
        <v>100</v>
      </c>
      <c r="M17" s="79">
        <f>D8-I11-I12</f>
        <v>0</v>
      </c>
      <c r="S17" s="52"/>
      <c r="T17" s="48">
        <f>ROUNDUP(G17*I17*E17*0.000001*1.2,2)</f>
        <v>0</v>
      </c>
      <c r="U17" s="76">
        <f t="shared" si="0"/>
        <v>0</v>
      </c>
      <c r="V17" s="313">
        <f>ROUNDUP(SUM(U17:U21),3)</f>
        <v>0</v>
      </c>
      <c r="W17" s="235"/>
      <c r="X17" s="314"/>
      <c r="Y17" s="50">
        <f>ROUNDUP((((G17+I17)*2)*E17)*0.001,3)</f>
        <v>0</v>
      </c>
      <c r="Z17" s="245"/>
      <c r="AA17" s="85"/>
      <c r="AB17" s="48">
        <f>C8*D8*E8*0.000001</f>
        <v>0</v>
      </c>
      <c r="AC17" s="51"/>
      <c r="AD17" s="231"/>
      <c r="AE17" s="231"/>
      <c r="AF17" s="231"/>
      <c r="AG17" s="231"/>
      <c r="AH17" s="231"/>
      <c r="AI17" s="231"/>
      <c r="AJ17" s="231"/>
      <c r="AK17" s="231"/>
      <c r="AL17" s="231"/>
      <c r="AM17" s="301"/>
      <c r="AN17" s="243"/>
      <c r="AO17" s="322"/>
      <c r="AP17" s="285"/>
      <c r="AQ17" s="35"/>
      <c r="AR17" s="35"/>
      <c r="AS17" s="35"/>
      <c r="AT17" s="35"/>
      <c r="AU17" s="287"/>
      <c r="AV17" s="36"/>
      <c r="AW17" s="37"/>
      <c r="AX17" s="281"/>
      <c r="AY17" s="53"/>
    </row>
    <row r="18" spans="1:51" ht="22.5" customHeight="1" thickBot="1">
      <c r="A18" s="256" t="s">
        <v>93</v>
      </c>
      <c r="B18" s="258"/>
      <c r="C18" s="258"/>
      <c r="D18" s="257"/>
      <c r="E18" s="256">
        <f>IF(H8&gt;=2,E8,0)</f>
        <v>0</v>
      </c>
      <c r="F18" s="258"/>
      <c r="G18" s="267">
        <f>IF(H8&gt;=2,L18,0)</f>
        <v>0</v>
      </c>
      <c r="H18" s="267"/>
      <c r="I18" s="267">
        <f>IF(H8&gt;=2,M18,0)</f>
        <v>0</v>
      </c>
      <c r="J18" s="267"/>
      <c r="K18" s="31"/>
      <c r="L18" s="79">
        <f>IF(D18,D18,100)</f>
        <v>100</v>
      </c>
      <c r="M18" s="79">
        <f>D8-I11-I12</f>
        <v>0</v>
      </c>
      <c r="O18" s="1" t="s">
        <v>113</v>
      </c>
      <c r="S18" s="52"/>
      <c r="T18" s="48">
        <f>ROUNDUP(G18*I18*E18*0.000001*1.2,2)</f>
        <v>0</v>
      </c>
      <c r="U18" s="76">
        <f t="shared" si="0"/>
        <v>0</v>
      </c>
      <c r="V18" s="313"/>
      <c r="W18" s="235"/>
      <c r="X18" s="314"/>
      <c r="Y18" s="50">
        <f>ROUNDUP((((G18+I18)*2)*E18)*0.001,3)</f>
        <v>0</v>
      </c>
      <c r="Z18" s="245"/>
      <c r="AA18" s="85"/>
      <c r="AB18" s="51"/>
      <c r="AC18" s="51"/>
      <c r="AD18" s="231"/>
      <c r="AE18" s="231"/>
      <c r="AF18" s="231"/>
      <c r="AG18" s="231"/>
      <c r="AH18" s="231"/>
      <c r="AI18" s="231"/>
      <c r="AJ18" s="231"/>
      <c r="AK18" s="231"/>
      <c r="AL18" s="231"/>
      <c r="AM18" s="301"/>
      <c r="AN18" s="243"/>
      <c r="AO18" s="322"/>
      <c r="AP18" s="285"/>
      <c r="AQ18" s="35"/>
      <c r="AR18" s="35"/>
      <c r="AS18" s="35"/>
      <c r="AT18" s="35"/>
      <c r="AU18" s="287"/>
      <c r="AV18" s="36"/>
      <c r="AW18" s="37"/>
      <c r="AX18" s="281"/>
      <c r="AY18" s="53"/>
    </row>
    <row r="19" spans="1:51" ht="22.5" customHeight="1" thickBot="1">
      <c r="A19" s="256" t="s">
        <v>94</v>
      </c>
      <c r="B19" s="258"/>
      <c r="C19" s="258"/>
      <c r="D19" s="257"/>
      <c r="E19" s="256">
        <f>IF(H8&gt;=3,E8,0)</f>
        <v>0</v>
      </c>
      <c r="F19" s="258"/>
      <c r="G19" s="267">
        <f>IF(H8&gt;=3,L19,0)</f>
        <v>0</v>
      </c>
      <c r="H19" s="267"/>
      <c r="I19" s="267">
        <f>IF(H8&gt;=3,M19,0)</f>
        <v>0</v>
      </c>
      <c r="J19" s="267"/>
      <c r="K19" s="31"/>
      <c r="L19" s="79">
        <f>IF(D19,D19,100)</f>
        <v>100</v>
      </c>
      <c r="M19" s="79">
        <f>D8-I11-I12</f>
        <v>0</v>
      </c>
      <c r="S19" s="52"/>
      <c r="T19" s="48">
        <f>ROUNDUP(G19*I19*E19*0.000001*1.2,2)</f>
        <v>0</v>
      </c>
      <c r="U19" s="76">
        <f t="shared" si="0"/>
        <v>0</v>
      </c>
      <c r="V19" s="313"/>
      <c r="W19" s="235"/>
      <c r="X19" s="314"/>
      <c r="Y19" s="50">
        <f>ROUNDUP((((G19+I19)*2)*E19)*0.001,3)</f>
        <v>0</v>
      </c>
      <c r="Z19" s="245"/>
      <c r="AA19" s="85"/>
      <c r="AB19" s="250" t="s">
        <v>86</v>
      </c>
      <c r="AC19" s="250" t="s">
        <v>87</v>
      </c>
      <c r="AD19" s="231"/>
      <c r="AE19" s="231"/>
      <c r="AF19" s="231"/>
      <c r="AG19" s="231"/>
      <c r="AH19" s="231"/>
      <c r="AI19" s="231"/>
      <c r="AJ19" s="231"/>
      <c r="AK19" s="231"/>
      <c r="AL19" s="231"/>
      <c r="AM19" s="301"/>
      <c r="AN19" s="243"/>
      <c r="AO19" s="322"/>
      <c r="AP19" s="285"/>
      <c r="AQ19" s="35"/>
      <c r="AR19" s="35"/>
      <c r="AS19" s="35"/>
      <c r="AT19" s="35"/>
      <c r="AU19" s="287"/>
      <c r="AV19" s="41"/>
      <c r="AW19" s="42"/>
      <c r="AX19" s="281"/>
      <c r="AY19" s="53"/>
    </row>
    <row r="20" spans="1:51" ht="22.5" customHeight="1" thickBot="1">
      <c r="A20" s="256" t="s">
        <v>95</v>
      </c>
      <c r="B20" s="258"/>
      <c r="C20" s="258"/>
      <c r="D20" s="257"/>
      <c r="E20" s="256">
        <f>IF(H8&gt;=4,E8,0)</f>
        <v>0</v>
      </c>
      <c r="F20" s="258"/>
      <c r="G20" s="267">
        <f>IF(H8&gt;=4,L20,0)</f>
        <v>0</v>
      </c>
      <c r="H20" s="267"/>
      <c r="I20" s="267">
        <f>IF(H8&gt;=4,M20,0)</f>
        <v>0</v>
      </c>
      <c r="J20" s="267"/>
      <c r="K20" s="31"/>
      <c r="L20" s="79">
        <f>IF(D20,D20,100)</f>
        <v>100</v>
      </c>
      <c r="M20" s="79">
        <f>D8-I11-I12</f>
        <v>0</v>
      </c>
      <c r="N20" s="79" t="s">
        <v>73</v>
      </c>
      <c r="S20" s="52"/>
      <c r="T20" s="48">
        <f>ROUNDUP(G20*I20*E20*0.000001*1.2,2)</f>
        <v>0</v>
      </c>
      <c r="U20" s="76">
        <f t="shared" si="0"/>
        <v>0</v>
      </c>
      <c r="V20" s="313"/>
      <c r="W20" s="235"/>
      <c r="X20" s="314"/>
      <c r="Y20" s="50">
        <f>ROUNDUP((((G20+I20)*2)*E20)*0.001,3)</f>
        <v>0</v>
      </c>
      <c r="Z20" s="245"/>
      <c r="AA20" s="85"/>
      <c r="AB20" s="251"/>
      <c r="AC20" s="251"/>
      <c r="AD20" s="231"/>
      <c r="AE20" s="231"/>
      <c r="AF20" s="231"/>
      <c r="AG20" s="231"/>
      <c r="AH20" s="231"/>
      <c r="AI20" s="231"/>
      <c r="AJ20" s="231"/>
      <c r="AK20" s="231"/>
      <c r="AL20" s="231"/>
      <c r="AM20" s="301"/>
      <c r="AN20" s="243"/>
      <c r="AO20" s="322"/>
      <c r="AP20" s="285"/>
      <c r="AQ20" s="35"/>
      <c r="AR20" s="35"/>
      <c r="AS20" s="35"/>
      <c r="AT20" s="35"/>
      <c r="AU20" s="287"/>
      <c r="AV20" s="41"/>
      <c r="AW20" s="42"/>
      <c r="AX20" s="281"/>
      <c r="AY20" s="53"/>
    </row>
    <row r="21" spans="1:51" ht="22.5" customHeight="1" thickBot="1">
      <c r="A21" s="256" t="s">
        <v>96</v>
      </c>
      <c r="B21" s="258"/>
      <c r="C21" s="258"/>
      <c r="D21" s="257"/>
      <c r="E21" s="256">
        <f>IF(H8=5,E8,0)</f>
        <v>0</v>
      </c>
      <c r="F21" s="258"/>
      <c r="G21" s="267">
        <f>IF(H8=5,L21,0)</f>
        <v>0</v>
      </c>
      <c r="H21" s="267"/>
      <c r="I21" s="267">
        <f>IF(H8=5,M21,0)</f>
        <v>0</v>
      </c>
      <c r="J21" s="267"/>
      <c r="K21" s="31"/>
      <c r="L21" s="79">
        <f>IF(D21,D21,100)</f>
        <v>100</v>
      </c>
      <c r="M21" s="79">
        <f>D8-I11-I12</f>
        <v>0</v>
      </c>
      <c r="N21" s="79">
        <f>G21+G20+G19+G18+G17+G15+G14</f>
        <v>0</v>
      </c>
      <c r="S21" s="52"/>
      <c r="T21" s="48">
        <f>ROUNDUP(G21*I21*E21*0.000001*1.2,2)</f>
        <v>0</v>
      </c>
      <c r="U21" s="76">
        <f t="shared" si="0"/>
        <v>0</v>
      </c>
      <c r="V21" s="313"/>
      <c r="W21" s="237"/>
      <c r="X21" s="314"/>
      <c r="Y21" s="50">
        <f>ROUNDUP((((G21+I21)*2)*E21)*0.001,3)</f>
        <v>0</v>
      </c>
      <c r="Z21" s="246"/>
      <c r="AA21" s="86"/>
      <c r="AB21" s="251"/>
      <c r="AC21" s="251"/>
      <c r="AD21" s="231"/>
      <c r="AE21" s="231"/>
      <c r="AF21" s="231"/>
      <c r="AG21" s="231"/>
      <c r="AH21" s="231"/>
      <c r="AI21" s="231"/>
      <c r="AJ21" s="231"/>
      <c r="AK21" s="231"/>
      <c r="AL21" s="231"/>
      <c r="AM21" s="302"/>
      <c r="AN21" s="243"/>
      <c r="AO21" s="322"/>
      <c r="AP21" s="285"/>
      <c r="AQ21" s="35"/>
      <c r="AR21" s="35"/>
      <c r="AS21" s="35"/>
      <c r="AT21" s="35"/>
      <c r="AU21" s="287"/>
      <c r="AV21" s="36"/>
      <c r="AW21" s="37"/>
      <c r="AX21" s="281"/>
      <c r="AY21" s="53"/>
    </row>
    <row r="22" spans="1:51" ht="22.5" customHeight="1" thickBot="1">
      <c r="A22" s="297" t="s">
        <v>34</v>
      </c>
      <c r="B22" s="298"/>
      <c r="C22" s="298"/>
      <c r="D22" s="299"/>
      <c r="E22" s="256" t="s">
        <v>65</v>
      </c>
      <c r="F22" s="258"/>
      <c r="G22" s="265" t="s">
        <v>99</v>
      </c>
      <c r="H22" s="265"/>
      <c r="I22" s="265" t="s">
        <v>98</v>
      </c>
      <c r="J22" s="265"/>
      <c r="K22" s="31"/>
      <c r="L22" s="79" t="s">
        <v>70</v>
      </c>
      <c r="M22" s="79" t="s">
        <v>71</v>
      </c>
      <c r="N22" s="79" t="s">
        <v>70</v>
      </c>
      <c r="O22" s="79" t="s">
        <v>71</v>
      </c>
      <c r="S22" s="52"/>
      <c r="T22" s="32"/>
      <c r="U22" s="32"/>
      <c r="V22" s="32"/>
      <c r="W22" s="32"/>
      <c r="X22" s="32"/>
      <c r="Y22" s="309" t="s">
        <v>84</v>
      </c>
      <c r="Z22" s="310"/>
      <c r="AA22" s="32" t="s">
        <v>163</v>
      </c>
      <c r="AB22" s="252"/>
      <c r="AC22" s="252"/>
      <c r="AD22" s="264" t="s">
        <v>86</v>
      </c>
      <c r="AE22" s="264"/>
      <c r="AF22" s="264" t="s">
        <v>85</v>
      </c>
      <c r="AG22" s="264"/>
      <c r="AH22" s="77"/>
      <c r="AN22" s="51"/>
      <c r="AO22" s="44"/>
      <c r="AP22" s="285"/>
      <c r="AQ22" s="35"/>
      <c r="AR22" s="35"/>
      <c r="AS22" s="35"/>
      <c r="AT22" s="35"/>
      <c r="AU22" s="287"/>
      <c r="AV22" s="36"/>
      <c r="AW22" s="37"/>
      <c r="AX22" s="281"/>
      <c r="AY22" s="53"/>
    </row>
    <row r="23" spans="1:52" ht="22.5" customHeight="1" thickBot="1">
      <c r="A23" s="256" t="s">
        <v>59</v>
      </c>
      <c r="B23" s="257"/>
      <c r="C23" s="268" t="str">
        <f>I8</f>
        <v>ДСП 8 мм</v>
      </c>
      <c r="D23" s="269"/>
      <c r="E23" s="256">
        <f>IF(H8&gt;=0,E8,0)</f>
        <v>0</v>
      </c>
      <c r="F23" s="258"/>
      <c r="G23" s="267">
        <f>IF(E8,AY23,0)</f>
        <v>0</v>
      </c>
      <c r="H23" s="267"/>
      <c r="I23" s="267">
        <f>IF(E8,AZ23,0)</f>
        <v>0</v>
      </c>
      <c r="J23" s="267"/>
      <c r="K23" s="31"/>
      <c r="L23" s="79">
        <f aca="true" t="shared" si="1" ref="L23:L28">IF(D23,D23,N23)</f>
        <v>15</v>
      </c>
      <c r="M23" s="79">
        <f aca="true" t="shared" si="2" ref="M23:M28">O23</f>
        <v>15</v>
      </c>
      <c r="N23" s="24">
        <f>R23+P23</f>
        <v>15</v>
      </c>
      <c r="O23" s="79">
        <f>D8-I11-I12+P23</f>
        <v>15</v>
      </c>
      <c r="P23" s="79">
        <f ca="1">OFFSET('ЦЕНЫ+размеры'!G5:G7,MATCH('№ 1'!C23,'ЦЕНЫ+размеры'!F5:F7,0)-1,0,1,1)</f>
        <v>15</v>
      </c>
      <c r="Q23" s="79">
        <f>IF(H8&gt;=0,P24,0)</f>
        <v>15</v>
      </c>
      <c r="R23" s="79">
        <f>(C8-N21)/(H8+1)</f>
        <v>0</v>
      </c>
      <c r="S23" s="43"/>
      <c r="T23" s="158">
        <f aca="true" t="shared" si="3" ref="T23:T28">E23*(IF(W23="Стекло 4 мм",((C8-182)*((D8-182)*0.000001)),(ROUNDUP(((C8-185)*(D8-185)*0.000001*1.2),2))))</f>
        <v>0</v>
      </c>
      <c r="U23" s="76">
        <f t="shared" si="0"/>
        <v>0</v>
      </c>
      <c r="V23" s="317" t="s">
        <v>79</v>
      </c>
      <c r="W23" s="233" t="str">
        <f>I8</f>
        <v>ДСП 8 мм</v>
      </c>
      <c r="X23" s="316">
        <f>SUM(T23:T28)</f>
        <v>0</v>
      </c>
      <c r="Y23" s="55">
        <f aca="true" t="shared" si="4" ref="Y23:Y28">ROUNDUP((((G23+I23)*2)*E23)*0.001,3)</f>
        <v>0</v>
      </c>
      <c r="Z23" s="244">
        <f>ROUNDUP(SUM(Y23:Y28),0)</f>
        <v>0</v>
      </c>
      <c r="AA23" s="32">
        <f>E8*(ROUNDUP(((C8*4*0.001)+(((D8-200)*2)+400)*0.001)*1.5,1))</f>
        <v>0</v>
      </c>
      <c r="AB23" s="78">
        <f ca="1">OFFSET('ЦЕНЫ+размеры'!H5:H7,MATCH(I8,'ЦЕНЫ+размеры'!F5:F7,0)-1,0,1,1)</f>
        <v>600</v>
      </c>
      <c r="AC23" s="78">
        <f ca="1">OFFSET('ЦЕНЫ+размеры'!I5:I7,MATCH(I8,'ЦЕНЫ+размеры'!F5:F7,0)-1,0,1,1)</f>
        <v>0</v>
      </c>
      <c r="AD23" s="264">
        <f>ROUNDUP(X23*AB23,2)</f>
        <v>0</v>
      </c>
      <c r="AE23" s="264"/>
      <c r="AF23" s="264">
        <f>ROUNDUP(Z23*AC23,2)</f>
        <v>0</v>
      </c>
      <c r="AG23" s="264"/>
      <c r="AH23" s="320"/>
      <c r="AI23" s="230"/>
      <c r="AJ23" s="230"/>
      <c r="AK23" s="230"/>
      <c r="AL23" s="230"/>
      <c r="AM23" s="230"/>
      <c r="AN23" s="51"/>
      <c r="AO23" s="44"/>
      <c r="AP23" s="285"/>
      <c r="AQ23" s="35"/>
      <c r="AR23" s="35"/>
      <c r="AS23" s="35"/>
      <c r="AT23" s="35"/>
      <c r="AU23" s="287"/>
      <c r="AV23" s="41"/>
      <c r="AW23" s="42"/>
      <c r="AX23" s="281"/>
      <c r="AY23" s="53">
        <f>IF(H8&gt;=0,L23,0)</f>
        <v>15</v>
      </c>
      <c r="AZ23" s="1">
        <f>IF(H8&gt;=0,M23,0)</f>
        <v>15</v>
      </c>
    </row>
    <row r="24" spans="1:51" ht="22.5" customHeight="1" thickBot="1">
      <c r="A24" s="256" t="s">
        <v>60</v>
      </c>
      <c r="B24" s="257"/>
      <c r="C24" s="268" t="str">
        <f>I8</f>
        <v>ДСП 8 мм</v>
      </c>
      <c r="D24" s="269"/>
      <c r="E24" s="256">
        <f>IF(H8&gt;=1,E8,0)</f>
        <v>0</v>
      </c>
      <c r="F24" s="258"/>
      <c r="G24" s="267">
        <f>IF(H8&gt;=1,L24,0)</f>
        <v>0</v>
      </c>
      <c r="H24" s="267"/>
      <c r="I24" s="267">
        <f>IF(H8&gt;=1,M24,0)</f>
        <v>0</v>
      </c>
      <c r="J24" s="267"/>
      <c r="K24" s="31"/>
      <c r="L24" s="79">
        <f t="shared" si="1"/>
        <v>15</v>
      </c>
      <c r="M24" s="79">
        <f t="shared" si="2"/>
        <v>15</v>
      </c>
      <c r="N24" s="24">
        <f>R23+P24</f>
        <v>15</v>
      </c>
      <c r="O24" s="79">
        <f>D8-I11-I12+P24</f>
        <v>15</v>
      </c>
      <c r="P24" s="79">
        <f ca="1">OFFSET('ЦЕНЫ+размеры'!G5:G7,MATCH('№ 1'!C24,'ЦЕНЫ+размеры'!F5:F7,0)-1,0,1,1)</f>
        <v>15</v>
      </c>
      <c r="Q24" s="79">
        <f>IF(H8&gt;=1,P24,0)</f>
        <v>0</v>
      </c>
      <c r="R24" s="79">
        <f>C8-N21</f>
        <v>0</v>
      </c>
      <c r="S24" s="43"/>
      <c r="T24" s="158">
        <f t="shared" si="3"/>
        <v>0</v>
      </c>
      <c r="U24" s="76">
        <f t="shared" si="0"/>
        <v>0</v>
      </c>
      <c r="V24" s="318"/>
      <c r="W24" s="235"/>
      <c r="X24" s="315"/>
      <c r="Y24" s="55">
        <f t="shared" si="4"/>
        <v>0</v>
      </c>
      <c r="Z24" s="245"/>
      <c r="AA24" s="32" t="s">
        <v>164</v>
      </c>
      <c r="AB24" s="231" t="s">
        <v>138</v>
      </c>
      <c r="AC24" s="250" t="s">
        <v>139</v>
      </c>
      <c r="AD24" s="264"/>
      <c r="AE24" s="264"/>
      <c r="AF24" s="264"/>
      <c r="AG24" s="264"/>
      <c r="AH24" s="320"/>
      <c r="AI24" s="230"/>
      <c r="AJ24" s="230"/>
      <c r="AK24" s="230"/>
      <c r="AL24" s="230"/>
      <c r="AM24" s="230"/>
      <c r="AN24" s="51"/>
      <c r="AO24" s="44"/>
      <c r="AP24" s="285"/>
      <c r="AQ24" s="35"/>
      <c r="AR24" s="35"/>
      <c r="AS24" s="35"/>
      <c r="AT24" s="35"/>
      <c r="AU24" s="287"/>
      <c r="AV24" s="41"/>
      <c r="AW24" s="42"/>
      <c r="AX24" s="281"/>
      <c r="AY24" s="53"/>
    </row>
    <row r="25" spans="1:51" ht="22.5" customHeight="1" thickBot="1">
      <c r="A25" s="256" t="s">
        <v>61</v>
      </c>
      <c r="B25" s="257"/>
      <c r="C25" s="268" t="str">
        <f>I8</f>
        <v>ДСП 8 мм</v>
      </c>
      <c r="D25" s="269"/>
      <c r="E25" s="256">
        <f>IF(H8&gt;=2,E8,0)</f>
        <v>0</v>
      </c>
      <c r="F25" s="258"/>
      <c r="G25" s="267">
        <f>IF(H8&gt;=2,L25,0)</f>
        <v>0</v>
      </c>
      <c r="H25" s="267"/>
      <c r="I25" s="267">
        <f>IF(H8&gt;=2,M25,0)</f>
        <v>0</v>
      </c>
      <c r="J25" s="267"/>
      <c r="K25" s="31"/>
      <c r="L25" s="79">
        <f t="shared" si="1"/>
        <v>15</v>
      </c>
      <c r="M25" s="79">
        <f t="shared" si="2"/>
        <v>15</v>
      </c>
      <c r="N25" s="24">
        <f>R23+P25</f>
        <v>15</v>
      </c>
      <c r="O25" s="79">
        <f>D8-I11-I12+P25</f>
        <v>15</v>
      </c>
      <c r="P25" s="79">
        <f ca="1">OFFSET('ЦЕНЫ+размеры'!G5:G7,MATCH('№ 1'!C25,'ЦЕНЫ+размеры'!F5:F7,0)-1,0,1,1)</f>
        <v>15</v>
      </c>
      <c r="Q25" s="79">
        <f>IF(H8&gt;=2,P25,0)</f>
        <v>0</v>
      </c>
      <c r="R25" s="79">
        <f>SUM(Q23:Q28)</f>
        <v>15</v>
      </c>
      <c r="S25" s="52"/>
      <c r="T25" s="158">
        <f t="shared" si="3"/>
        <v>0</v>
      </c>
      <c r="U25" s="76">
        <f t="shared" si="0"/>
        <v>0</v>
      </c>
      <c r="V25" s="318"/>
      <c r="W25" s="235"/>
      <c r="X25" s="315"/>
      <c r="Y25" s="55">
        <f t="shared" si="4"/>
        <v>0</v>
      </c>
      <c r="Z25" s="245"/>
      <c r="AA25" s="32">
        <f>E8*(ROUNDUP(D8*2*1.5*0.001,1))</f>
        <v>0</v>
      </c>
      <c r="AB25" s="231"/>
      <c r="AC25" s="251"/>
      <c r="AD25" s="264"/>
      <c r="AE25" s="264"/>
      <c r="AF25" s="264"/>
      <c r="AG25" s="264"/>
      <c r="AH25" s="320"/>
      <c r="AI25" s="230"/>
      <c r="AJ25" s="230"/>
      <c r="AK25" s="230"/>
      <c r="AL25" s="230"/>
      <c r="AM25" s="230"/>
      <c r="AN25" s="51"/>
      <c r="AO25" s="44"/>
      <c r="AP25" s="285"/>
      <c r="AQ25" s="35"/>
      <c r="AR25" s="35"/>
      <c r="AS25" s="35"/>
      <c r="AT25" s="35"/>
      <c r="AU25" s="287"/>
      <c r="AV25" s="36"/>
      <c r="AW25" s="37"/>
      <c r="AX25" s="281"/>
      <c r="AY25" s="53"/>
    </row>
    <row r="26" spans="1:51" ht="22.5" customHeight="1" thickBot="1">
      <c r="A26" s="256" t="s">
        <v>64</v>
      </c>
      <c r="B26" s="257"/>
      <c r="C26" s="268" t="str">
        <f>I8</f>
        <v>ДСП 8 мм</v>
      </c>
      <c r="D26" s="269"/>
      <c r="E26" s="256">
        <f>IF(H8&gt;=3,E8,0)</f>
        <v>0</v>
      </c>
      <c r="F26" s="258"/>
      <c r="G26" s="267">
        <f>IF(H8&gt;=3,L26,0)</f>
        <v>0</v>
      </c>
      <c r="H26" s="267"/>
      <c r="I26" s="267">
        <f>IF(H8&gt;=3,M26,0)</f>
        <v>0</v>
      </c>
      <c r="J26" s="267"/>
      <c r="K26" s="31"/>
      <c r="L26" s="79">
        <f t="shared" si="1"/>
        <v>15</v>
      </c>
      <c r="M26" s="79">
        <f t="shared" si="2"/>
        <v>15</v>
      </c>
      <c r="N26" s="24">
        <f>R23+P26</f>
        <v>15</v>
      </c>
      <c r="O26" s="79">
        <f>D8-I11-I12+P26</f>
        <v>15</v>
      </c>
      <c r="P26" s="79">
        <f ca="1">OFFSET('ЦЕНЫ+размеры'!G5:G7,MATCH('№ 1'!C26,'ЦЕНЫ+размеры'!F5:F7,0)-1,0,1,1)</f>
        <v>15</v>
      </c>
      <c r="Q26" s="79">
        <f>IF(H8&gt;=3,P26,0)</f>
        <v>0</v>
      </c>
      <c r="R26" s="79">
        <f>SUM(R24:R25)</f>
        <v>15</v>
      </c>
      <c r="S26" s="52"/>
      <c r="T26" s="158">
        <f t="shared" si="3"/>
        <v>0</v>
      </c>
      <c r="U26" s="76">
        <f t="shared" si="0"/>
        <v>0</v>
      </c>
      <c r="V26" s="318"/>
      <c r="W26" s="235"/>
      <c r="X26" s="315"/>
      <c r="Y26" s="55">
        <f t="shared" si="4"/>
        <v>0</v>
      </c>
      <c r="Z26" s="245"/>
      <c r="AA26" s="32" t="s">
        <v>16</v>
      </c>
      <c r="AB26" s="231"/>
      <c r="AC26" s="251"/>
      <c r="AD26" s="264"/>
      <c r="AE26" s="264"/>
      <c r="AF26" s="264"/>
      <c r="AG26" s="264"/>
      <c r="AH26" s="320"/>
      <c r="AI26" s="230"/>
      <c r="AJ26" s="230"/>
      <c r="AK26" s="230"/>
      <c r="AL26" s="230"/>
      <c r="AM26" s="230"/>
      <c r="AN26" s="51"/>
      <c r="AO26" s="44"/>
      <c r="AP26" s="285"/>
      <c r="AQ26" s="35"/>
      <c r="AR26" s="35"/>
      <c r="AS26" s="35"/>
      <c r="AT26" s="35"/>
      <c r="AU26" s="287"/>
      <c r="AV26" s="36"/>
      <c r="AW26" s="37"/>
      <c r="AX26" s="281"/>
      <c r="AY26" s="53"/>
    </row>
    <row r="27" spans="1:51" ht="22.5" customHeight="1" thickBot="1">
      <c r="A27" s="256" t="s">
        <v>63</v>
      </c>
      <c r="B27" s="257"/>
      <c r="C27" s="268" t="str">
        <f>I8</f>
        <v>ДСП 8 мм</v>
      </c>
      <c r="D27" s="269"/>
      <c r="E27" s="256">
        <f>IF(H8&gt;=4,E8,0)</f>
        <v>0</v>
      </c>
      <c r="F27" s="258"/>
      <c r="G27" s="267">
        <f>IF(H8&gt;=4,L27,0)</f>
        <v>0</v>
      </c>
      <c r="H27" s="267"/>
      <c r="I27" s="267">
        <f>IF(H8&gt;=4,M27,0)</f>
        <v>0</v>
      </c>
      <c r="J27" s="267"/>
      <c r="K27" s="31"/>
      <c r="L27" s="79">
        <f t="shared" si="1"/>
        <v>15</v>
      </c>
      <c r="M27" s="79">
        <f t="shared" si="2"/>
        <v>15</v>
      </c>
      <c r="N27" s="24">
        <f>R23+P27</f>
        <v>15</v>
      </c>
      <c r="O27" s="79">
        <f>D8-I11-I12+P27</f>
        <v>15</v>
      </c>
      <c r="P27" s="79">
        <f ca="1">OFFSET('ЦЕНЫ+размеры'!G5:G7,MATCH('№ 1'!C27,'ЦЕНЫ+размеры'!F5:F7,0)-1,0,1,1)</f>
        <v>15</v>
      </c>
      <c r="Q27" s="79">
        <f>IF(H8&gt;=4,P27,0)</f>
        <v>0</v>
      </c>
      <c r="S27" s="43"/>
      <c r="T27" s="158">
        <f t="shared" si="3"/>
        <v>0</v>
      </c>
      <c r="U27" s="76">
        <f t="shared" si="0"/>
        <v>0</v>
      </c>
      <c r="V27" s="318"/>
      <c r="W27" s="235"/>
      <c r="X27" s="315"/>
      <c r="Y27" s="55">
        <f t="shared" si="4"/>
        <v>0</v>
      </c>
      <c r="Z27" s="245"/>
      <c r="AA27" s="32">
        <f>Z11</f>
        <v>0</v>
      </c>
      <c r="AB27" s="250">
        <f>X23*AC27</f>
        <v>0</v>
      </c>
      <c r="AC27" s="250">
        <f ca="1">OFFSET('ЦЕНЫ+размеры'!J5:J7,MATCH(I8,'ЦЕНЫ+размеры'!F5:F7,0)-1,0,1,1)</f>
        <v>84</v>
      </c>
      <c r="AD27" s="264"/>
      <c r="AE27" s="264"/>
      <c r="AF27" s="264"/>
      <c r="AG27" s="264"/>
      <c r="AH27" s="320"/>
      <c r="AI27" s="230"/>
      <c r="AJ27" s="230"/>
      <c r="AK27" s="230"/>
      <c r="AL27" s="230"/>
      <c r="AM27" s="230"/>
      <c r="AN27" s="51"/>
      <c r="AO27" s="44"/>
      <c r="AP27" s="285"/>
      <c r="AQ27" s="288"/>
      <c r="AR27" s="288"/>
      <c r="AS27" s="288"/>
      <c r="AT27" s="289"/>
      <c r="AU27" s="287"/>
      <c r="AV27" s="33"/>
      <c r="AW27" s="259">
        <v>100</v>
      </c>
      <c r="AX27" s="280"/>
      <c r="AY27" s="53"/>
    </row>
    <row r="28" spans="1:51" ht="22.5" customHeight="1" thickBot="1">
      <c r="A28" s="256" t="s">
        <v>62</v>
      </c>
      <c r="B28" s="257"/>
      <c r="C28" s="268" t="str">
        <f>I8</f>
        <v>ДСП 8 мм</v>
      </c>
      <c r="D28" s="269"/>
      <c r="E28" s="256">
        <f>IF(H8=5,E8,0)</f>
        <v>0</v>
      </c>
      <c r="F28" s="258"/>
      <c r="G28" s="267">
        <f>IF(H8=5,L28,0)</f>
        <v>0</v>
      </c>
      <c r="H28" s="267"/>
      <c r="I28" s="267">
        <f>IF(H8=5,M28,0)</f>
        <v>0</v>
      </c>
      <c r="J28" s="267"/>
      <c r="K28" s="31"/>
      <c r="L28" s="79">
        <f t="shared" si="1"/>
        <v>15</v>
      </c>
      <c r="M28" s="79">
        <f t="shared" si="2"/>
        <v>15</v>
      </c>
      <c r="N28" s="24">
        <f>R23+P28</f>
        <v>15</v>
      </c>
      <c r="O28" s="79">
        <f>D8-I11-I12+P28</f>
        <v>15</v>
      </c>
      <c r="P28" s="79">
        <f ca="1">OFFSET('ЦЕНЫ+размеры'!G5:G7,MATCH('№ 1'!C28,'ЦЕНЫ+размеры'!F5:F7,0)-1,0,1,1)</f>
        <v>15</v>
      </c>
      <c r="Q28" s="79">
        <f>IF(H8=5,P28,0)</f>
        <v>0</v>
      </c>
      <c r="S28" s="43"/>
      <c r="T28" s="158">
        <f t="shared" si="3"/>
        <v>0</v>
      </c>
      <c r="U28" s="76">
        <f t="shared" si="0"/>
        <v>0</v>
      </c>
      <c r="V28" s="319"/>
      <c r="W28" s="237"/>
      <c r="X28" s="315"/>
      <c r="Y28" s="55">
        <f t="shared" si="4"/>
        <v>0</v>
      </c>
      <c r="Z28" s="246"/>
      <c r="AA28" s="32"/>
      <c r="AB28" s="252"/>
      <c r="AC28" s="252"/>
      <c r="AD28" s="264"/>
      <c r="AE28" s="264"/>
      <c r="AF28" s="264"/>
      <c r="AG28" s="264"/>
      <c r="AH28" s="320"/>
      <c r="AI28" s="230"/>
      <c r="AJ28" s="230"/>
      <c r="AK28" s="230"/>
      <c r="AL28" s="230"/>
      <c r="AM28" s="230"/>
      <c r="AN28" s="51"/>
      <c r="AO28" s="44"/>
      <c r="AP28" s="286"/>
      <c r="AQ28" s="290"/>
      <c r="AR28" s="290"/>
      <c r="AS28" s="290"/>
      <c r="AT28" s="291"/>
      <c r="AU28" s="287"/>
      <c r="AV28" s="34"/>
      <c r="AW28" s="260"/>
      <c r="AX28" s="282"/>
      <c r="AY28" s="53"/>
    </row>
    <row r="29" spans="1:51" ht="22.5" customHeight="1">
      <c r="A29" s="57"/>
      <c r="B29" s="57"/>
      <c r="C29" s="57"/>
      <c r="D29" s="57"/>
      <c r="E29" s="57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227"/>
      <c r="AI29" s="229"/>
      <c r="AO29" s="44"/>
      <c r="AP29" s="277"/>
      <c r="AQ29" s="292"/>
      <c r="AR29" s="292"/>
      <c r="AS29" s="292"/>
      <c r="AT29" s="293"/>
      <c r="AU29" s="277"/>
      <c r="AY29" s="53"/>
    </row>
    <row r="30" spans="1:51" ht="22.5" customHeight="1">
      <c r="A30" s="57"/>
      <c r="B30" s="57"/>
      <c r="C30" s="57"/>
      <c r="D30" s="57"/>
      <c r="E30" s="57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228"/>
      <c r="AI30" s="229"/>
      <c r="AO30" s="44"/>
      <c r="AP30" s="278"/>
      <c r="AQ30" s="272"/>
      <c r="AR30" s="272"/>
      <c r="AS30" s="272"/>
      <c r="AT30" s="273"/>
      <c r="AU30" s="278"/>
      <c r="AY30" s="53"/>
    </row>
    <row r="31" spans="1:51" ht="22.5" customHeight="1">
      <c r="A31" s="57"/>
      <c r="B31" s="57"/>
      <c r="C31" s="57"/>
      <c r="D31" s="57"/>
      <c r="E31" s="57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228"/>
      <c r="AI31" s="229"/>
      <c r="AO31" s="44"/>
      <c r="AP31" s="259">
        <f>IF(D11,D11,100)</f>
        <v>100</v>
      </c>
      <c r="AQ31" s="275"/>
      <c r="AR31" s="275"/>
      <c r="AS31" s="275"/>
      <c r="AT31" s="276"/>
      <c r="AU31" s="259">
        <f>IF(D12,D12,100)</f>
        <v>100</v>
      </c>
      <c r="AY31" s="53"/>
    </row>
    <row r="32" spans="1:51" ht="22.5" customHeight="1">
      <c r="A32" s="57"/>
      <c r="B32" s="57"/>
      <c r="C32" s="57"/>
      <c r="D32" s="57"/>
      <c r="E32" s="57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228"/>
      <c r="AI32" s="229"/>
      <c r="AO32" s="44"/>
      <c r="AP32" s="283"/>
      <c r="AQ32" s="58"/>
      <c r="AR32" s="58"/>
      <c r="AS32" s="58"/>
      <c r="AT32" s="58"/>
      <c r="AU32" s="283"/>
      <c r="AY32" s="53"/>
    </row>
    <row r="33" spans="1:51" ht="22.5" customHeight="1">
      <c r="A33" s="57"/>
      <c r="B33" s="57"/>
      <c r="C33" s="57"/>
      <c r="D33" s="57"/>
      <c r="E33" s="57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228"/>
      <c r="AE33" s="52"/>
      <c r="AF33" s="52"/>
      <c r="AG33" s="52"/>
      <c r="AH33" s="52"/>
      <c r="AI33" s="229"/>
      <c r="AJ33" s="52"/>
      <c r="AK33" s="52"/>
      <c r="AL33" s="52"/>
      <c r="AM33" s="52"/>
      <c r="AN33" s="52"/>
      <c r="AO33" s="44"/>
      <c r="AP33" s="59"/>
      <c r="AQ33" s="58"/>
      <c r="AR33" s="58"/>
      <c r="AS33" s="58"/>
      <c r="AT33" s="58"/>
      <c r="AU33" s="60"/>
      <c r="AY33" s="53"/>
    </row>
    <row r="34" spans="1:51" ht="22.5" customHeight="1">
      <c r="A34" s="57"/>
      <c r="B34" s="57"/>
      <c r="C34" s="57"/>
      <c r="D34" s="57"/>
      <c r="E34" s="57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40"/>
      <c r="AP34" s="271">
        <f>D8</f>
        <v>0</v>
      </c>
      <c r="AQ34" s="272"/>
      <c r="AR34" s="272"/>
      <c r="AS34" s="272"/>
      <c r="AT34" s="272"/>
      <c r="AU34" s="273"/>
      <c r="AY34" s="53"/>
    </row>
    <row r="35" spans="1:51" ht="22.5" customHeight="1">
      <c r="A35" s="61"/>
      <c r="B35" s="61"/>
      <c r="C35" s="61"/>
      <c r="D35" s="61"/>
      <c r="E35" s="61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0"/>
      <c r="AP35" s="274"/>
      <c r="AQ35" s="275"/>
      <c r="AR35" s="275"/>
      <c r="AS35" s="275"/>
      <c r="AT35" s="275"/>
      <c r="AU35" s="276"/>
      <c r="AY35" s="53"/>
    </row>
    <row r="36" spans="1:51" ht="22.5" customHeight="1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0"/>
      <c r="AY36" s="53"/>
    </row>
    <row r="37" spans="1:51" ht="22.5" customHeight="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40"/>
      <c r="AY37" s="53"/>
    </row>
    <row r="38" spans="1:51" ht="22.5" customHeight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Y38" s="53"/>
    </row>
    <row r="39" spans="1:51" ht="22.5" customHeight="1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Y39" s="53"/>
    </row>
    <row r="40" spans="1:51" ht="22.5" customHeight="1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Y40" s="53"/>
    </row>
    <row r="41" spans="1:51" ht="22.5" customHeight="1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Y41" s="53"/>
    </row>
    <row r="42" spans="1:51" ht="22.5" customHeight="1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Y42" s="53"/>
    </row>
    <row r="43" spans="1:40" ht="22.5" customHeight="1">
      <c r="A43" s="61"/>
      <c r="B43" s="61"/>
      <c r="C43" s="61"/>
      <c r="D43" s="62"/>
      <c r="E43" s="62"/>
      <c r="F43" s="62"/>
      <c r="G43" s="62"/>
      <c r="H43" s="62"/>
      <c r="I43" s="61"/>
      <c r="J43" s="61"/>
      <c r="K43" s="61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</row>
    <row r="44" spans="1:40" ht="22.5" customHeight="1">
      <c r="A44" s="61"/>
      <c r="B44" s="61"/>
      <c r="C44" s="61"/>
      <c r="D44" s="62"/>
      <c r="E44" s="62"/>
      <c r="F44" s="62"/>
      <c r="G44" s="62"/>
      <c r="H44" s="62"/>
      <c r="I44" s="61"/>
      <c r="J44" s="61"/>
      <c r="K44" s="61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</row>
    <row r="45" spans="1:40" ht="22.5" customHeight="1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</row>
    <row r="46" spans="1:40" ht="22.5" customHeight="1">
      <c r="A46" s="61"/>
      <c r="B46" s="61"/>
      <c r="C46" s="61"/>
      <c r="D46" s="61"/>
      <c r="E46" s="62"/>
      <c r="F46" s="61"/>
      <c r="G46" s="61"/>
      <c r="H46" s="61"/>
      <c r="I46" s="61"/>
      <c r="J46" s="61"/>
      <c r="K46" s="61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</row>
    <row r="47" spans="1:11" ht="22.5" customHeight="1">
      <c r="A47" s="61"/>
      <c r="B47" s="61"/>
      <c r="C47" s="61"/>
      <c r="D47" s="61"/>
      <c r="E47" s="62"/>
      <c r="F47" s="61"/>
      <c r="G47" s="61"/>
      <c r="H47" s="61"/>
      <c r="I47" s="61"/>
      <c r="J47" s="61"/>
      <c r="K47" s="61"/>
    </row>
    <row r="48" spans="1:11" ht="22.5" customHeight="1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</row>
    <row r="49" spans="1:11" ht="22.5" customHeight="1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</row>
    <row r="50" spans="1:11" ht="14.25" customHeight="1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</row>
    <row r="51" spans="1:11" ht="17.25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</row>
    <row r="52" spans="1:11" ht="17.25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</row>
    <row r="53" spans="1:11" ht="17.25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</row>
    <row r="54" spans="1:11" ht="17.25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</row>
    <row r="55" spans="1:11" ht="17.25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</row>
    <row r="56" spans="1:11" ht="14.25" customHeight="1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</row>
    <row r="57" spans="1:11" ht="14.25" customHeight="1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</row>
    <row r="58" spans="1:11" ht="17.25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</row>
    <row r="59" spans="1:11" ht="17.25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</row>
    <row r="60" spans="1:11" ht="17.25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</row>
    <row r="61" spans="1:11" ht="17.25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</row>
    <row r="62" spans="1:11" ht="17.25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</row>
    <row r="63" spans="1:11" ht="15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</row>
    <row r="64" spans="1:11" ht="15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</row>
    <row r="65" spans="1:11" ht="15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</row>
    <row r="66" spans="1:11" ht="15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</row>
    <row r="67" spans="1:11" ht="15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</row>
    <row r="68" spans="1:11" ht="15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</row>
    <row r="69" spans="1:11" ht="15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</row>
    <row r="70" spans="1:11" ht="15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63"/>
    </row>
    <row r="71" spans="1:11" ht="15">
      <c r="A71" s="63"/>
      <c r="B71" s="63"/>
      <c r="C71" s="63"/>
      <c r="D71" s="63"/>
      <c r="E71" s="63"/>
      <c r="F71" s="63"/>
      <c r="G71" s="63"/>
      <c r="H71" s="63"/>
      <c r="I71" s="63"/>
      <c r="J71" s="63"/>
      <c r="K71" s="63"/>
    </row>
    <row r="72" spans="1:11" ht="15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</row>
    <row r="73" spans="1:11" ht="15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63"/>
    </row>
    <row r="74" spans="1:11" ht="15">
      <c r="A74" s="63"/>
      <c r="B74" s="63"/>
      <c r="C74" s="63"/>
      <c r="D74" s="63"/>
      <c r="E74" s="63"/>
      <c r="F74" s="63"/>
      <c r="G74" s="63"/>
      <c r="H74" s="63"/>
      <c r="I74" s="63"/>
      <c r="J74" s="63"/>
      <c r="K74" s="63"/>
    </row>
    <row r="75" spans="1:11" ht="15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</row>
    <row r="76" spans="1:11" ht="15">
      <c r="A76" s="63"/>
      <c r="B76" s="63"/>
      <c r="C76" s="63"/>
      <c r="D76" s="63"/>
      <c r="E76" s="63"/>
      <c r="F76" s="63"/>
      <c r="G76" s="63"/>
      <c r="H76" s="63"/>
      <c r="I76" s="63"/>
      <c r="J76" s="63"/>
      <c r="K76" s="63"/>
    </row>
    <row r="77" spans="1:11" ht="15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</row>
    <row r="78" spans="1:11" ht="15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</row>
    <row r="79" spans="1:11" ht="15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</row>
    <row r="80" spans="1:11" ht="15">
      <c r="A80" s="63"/>
      <c r="B80" s="63"/>
      <c r="C80" s="63"/>
      <c r="D80" s="63"/>
      <c r="E80" s="63"/>
      <c r="F80" s="63"/>
      <c r="G80" s="63"/>
      <c r="H80" s="63"/>
      <c r="I80" s="63"/>
      <c r="J80" s="63"/>
      <c r="K80" s="63"/>
    </row>
    <row r="81" spans="1:11" ht="15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</row>
    <row r="82" spans="1:11" ht="15">
      <c r="A82" s="63"/>
      <c r="B82" s="63"/>
      <c r="C82" s="63"/>
      <c r="D82" s="63"/>
      <c r="E82" s="63"/>
      <c r="F82" s="63"/>
      <c r="G82" s="63"/>
      <c r="H82" s="63"/>
      <c r="I82" s="63"/>
      <c r="J82" s="63"/>
      <c r="K82" s="63"/>
    </row>
    <row r="83" spans="1:11" ht="15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</row>
    <row r="84" spans="1:11" ht="15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3"/>
    </row>
    <row r="85" spans="1:11" ht="15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3"/>
    </row>
    <row r="86" spans="1:11" ht="15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</row>
    <row r="87" spans="1:11" ht="15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3"/>
    </row>
    <row r="88" spans="1:11" ht="15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3"/>
    </row>
    <row r="89" spans="1:11" ht="15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3"/>
    </row>
    <row r="90" spans="1:11" ht="15">
      <c r="A90" s="63"/>
      <c r="B90" s="63"/>
      <c r="C90" s="63"/>
      <c r="D90" s="63"/>
      <c r="E90" s="63"/>
      <c r="F90" s="63"/>
      <c r="G90" s="63"/>
      <c r="H90" s="63"/>
      <c r="I90" s="63"/>
      <c r="J90" s="63"/>
      <c r="K90" s="63"/>
    </row>
    <row r="91" spans="1:11" ht="15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3"/>
    </row>
    <row r="92" spans="1:11" ht="15">
      <c r="A92" s="63"/>
      <c r="B92" s="63"/>
      <c r="C92" s="63"/>
      <c r="D92" s="63"/>
      <c r="E92" s="63"/>
      <c r="F92" s="63"/>
      <c r="G92" s="63"/>
      <c r="H92" s="63"/>
      <c r="I92" s="63"/>
      <c r="J92" s="63"/>
      <c r="K92" s="63"/>
    </row>
    <row r="93" spans="1:11" ht="15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3"/>
    </row>
    <row r="94" spans="1:11" ht="15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3"/>
    </row>
    <row r="95" spans="1:11" ht="15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63"/>
    </row>
    <row r="96" spans="1:11" ht="15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63"/>
    </row>
    <row r="97" spans="1:11" ht="15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3"/>
    </row>
    <row r="98" spans="1:11" ht="15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3"/>
    </row>
    <row r="99" spans="1:11" ht="15">
      <c r="A99" s="63"/>
      <c r="B99" s="63"/>
      <c r="C99" s="63"/>
      <c r="D99" s="63"/>
      <c r="E99" s="63"/>
      <c r="F99" s="63"/>
      <c r="G99" s="63"/>
      <c r="H99" s="63"/>
      <c r="I99" s="63"/>
      <c r="J99" s="63"/>
      <c r="K99" s="63"/>
    </row>
    <row r="100" spans="1:11" ht="15">
      <c r="A100" s="63"/>
      <c r="B100" s="63"/>
      <c r="C100" s="63"/>
      <c r="D100" s="63"/>
      <c r="E100" s="63"/>
      <c r="F100" s="63"/>
      <c r="G100" s="63"/>
      <c r="H100" s="63"/>
      <c r="I100" s="63"/>
      <c r="J100" s="63"/>
      <c r="K100" s="63"/>
    </row>
    <row r="101" spans="1:11" ht="15">
      <c r="A101" s="63"/>
      <c r="B101" s="63"/>
      <c r="C101" s="63"/>
      <c r="D101" s="63"/>
      <c r="E101" s="63"/>
      <c r="F101" s="63"/>
      <c r="G101" s="63"/>
      <c r="H101" s="63"/>
      <c r="I101" s="63"/>
      <c r="J101" s="63"/>
      <c r="K101" s="63"/>
    </row>
    <row r="102" spans="1:11" ht="15">
      <c r="A102" s="63"/>
      <c r="B102" s="63"/>
      <c r="C102" s="63"/>
      <c r="D102" s="63"/>
      <c r="E102" s="63"/>
      <c r="F102" s="63"/>
      <c r="G102" s="63"/>
      <c r="H102" s="63"/>
      <c r="I102" s="63"/>
      <c r="J102" s="63"/>
      <c r="K102" s="63"/>
    </row>
    <row r="103" spans="1:11" ht="15">
      <c r="A103" s="63"/>
      <c r="B103" s="63"/>
      <c r="C103" s="63"/>
      <c r="D103" s="63"/>
      <c r="E103" s="63"/>
      <c r="F103" s="63"/>
      <c r="G103" s="63"/>
      <c r="H103" s="63"/>
      <c r="I103" s="63"/>
      <c r="J103" s="63"/>
      <c r="K103" s="63"/>
    </row>
    <row r="104" spans="1:11" ht="15">
      <c r="A104" s="63"/>
      <c r="B104" s="63"/>
      <c r="C104" s="63"/>
      <c r="D104" s="63"/>
      <c r="E104" s="63"/>
      <c r="F104" s="63"/>
      <c r="G104" s="63"/>
      <c r="H104" s="63"/>
      <c r="I104" s="63"/>
      <c r="J104" s="63"/>
      <c r="K104" s="63"/>
    </row>
    <row r="105" spans="1:11" ht="15">
      <c r="A105" s="63"/>
      <c r="B105" s="63"/>
      <c r="C105" s="63"/>
      <c r="D105" s="63"/>
      <c r="E105" s="63"/>
      <c r="F105" s="63"/>
      <c r="G105" s="63"/>
      <c r="H105" s="63"/>
      <c r="I105" s="63"/>
      <c r="J105" s="63"/>
      <c r="K105" s="63"/>
    </row>
    <row r="106" spans="1:11" ht="15">
      <c r="A106" s="63"/>
      <c r="B106" s="63"/>
      <c r="C106" s="63"/>
      <c r="D106" s="63"/>
      <c r="E106" s="63"/>
      <c r="F106" s="63"/>
      <c r="G106" s="63"/>
      <c r="H106" s="63"/>
      <c r="I106" s="63"/>
      <c r="J106" s="63"/>
      <c r="K106" s="63"/>
    </row>
    <row r="107" spans="1:11" ht="15">
      <c r="A107" s="63"/>
      <c r="B107" s="63"/>
      <c r="C107" s="63"/>
      <c r="D107" s="63"/>
      <c r="E107" s="63"/>
      <c r="F107" s="63"/>
      <c r="G107" s="63"/>
      <c r="H107" s="63"/>
      <c r="I107" s="63"/>
      <c r="J107" s="63"/>
      <c r="K107" s="63"/>
    </row>
    <row r="108" spans="1:11" ht="15">
      <c r="A108" s="63"/>
      <c r="B108" s="63"/>
      <c r="C108" s="63"/>
      <c r="D108" s="63"/>
      <c r="E108" s="63"/>
      <c r="F108" s="63"/>
      <c r="G108" s="63"/>
      <c r="H108" s="63"/>
      <c r="I108" s="63"/>
      <c r="J108" s="63"/>
      <c r="K108" s="63"/>
    </row>
    <row r="109" spans="1:11" ht="15">
      <c r="A109" s="63"/>
      <c r="B109" s="63"/>
      <c r="C109" s="63"/>
      <c r="D109" s="63"/>
      <c r="E109" s="63"/>
      <c r="F109" s="63"/>
      <c r="G109" s="63"/>
      <c r="H109" s="63"/>
      <c r="I109" s="63"/>
      <c r="J109" s="63"/>
      <c r="K109" s="63"/>
    </row>
    <row r="110" spans="1:11" ht="15">
      <c r="A110" s="63"/>
      <c r="B110" s="63"/>
      <c r="C110" s="63"/>
      <c r="D110" s="63"/>
      <c r="E110" s="63"/>
      <c r="F110" s="63"/>
      <c r="G110" s="63"/>
      <c r="H110" s="63"/>
      <c r="I110" s="63"/>
      <c r="J110" s="63"/>
      <c r="K110" s="63"/>
    </row>
    <row r="111" spans="1:11" ht="15">
      <c r="A111" s="63"/>
      <c r="B111" s="63"/>
      <c r="C111" s="63"/>
      <c r="D111" s="63"/>
      <c r="E111" s="63"/>
      <c r="F111" s="63"/>
      <c r="G111" s="63"/>
      <c r="H111" s="63"/>
      <c r="I111" s="63"/>
      <c r="J111" s="63"/>
      <c r="K111" s="63"/>
    </row>
    <row r="112" spans="1:11" ht="15">
      <c r="A112" s="63"/>
      <c r="B112" s="63"/>
      <c r="C112" s="63"/>
      <c r="D112" s="63"/>
      <c r="E112" s="63"/>
      <c r="F112" s="63"/>
      <c r="G112" s="63"/>
      <c r="H112" s="63"/>
      <c r="I112" s="63"/>
      <c r="J112" s="63"/>
      <c r="K112" s="63"/>
    </row>
    <row r="113" spans="1:11" ht="15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63"/>
    </row>
    <row r="114" spans="1:11" ht="15">
      <c r="A114" s="63"/>
      <c r="B114" s="63"/>
      <c r="C114" s="63"/>
      <c r="D114" s="63"/>
      <c r="E114" s="63"/>
      <c r="F114" s="63"/>
      <c r="G114" s="63"/>
      <c r="H114" s="63"/>
      <c r="I114" s="63"/>
      <c r="J114" s="63"/>
      <c r="K114" s="63"/>
    </row>
    <row r="115" spans="1:11" ht="15">
      <c r="A115" s="63"/>
      <c r="B115" s="63"/>
      <c r="C115" s="63"/>
      <c r="D115" s="63"/>
      <c r="E115" s="63"/>
      <c r="F115" s="63"/>
      <c r="G115" s="63"/>
      <c r="H115" s="63"/>
      <c r="I115" s="63"/>
      <c r="J115" s="63"/>
      <c r="K115" s="63"/>
    </row>
    <row r="116" spans="1:11" ht="15">
      <c r="A116" s="63"/>
      <c r="B116" s="63"/>
      <c r="C116" s="63"/>
      <c r="D116" s="63"/>
      <c r="E116" s="63"/>
      <c r="F116" s="63"/>
      <c r="G116" s="63"/>
      <c r="H116" s="63"/>
      <c r="I116" s="63"/>
      <c r="J116" s="63"/>
      <c r="K116" s="63"/>
    </row>
    <row r="117" spans="1:11" ht="15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63"/>
    </row>
    <row r="118" spans="1:11" ht="15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63"/>
    </row>
    <row r="119" spans="1:11" ht="15">
      <c r="A119" s="63"/>
      <c r="B119" s="63"/>
      <c r="C119" s="63"/>
      <c r="D119" s="63"/>
      <c r="E119" s="63"/>
      <c r="F119" s="63"/>
      <c r="G119" s="63"/>
      <c r="H119" s="63"/>
      <c r="I119" s="63"/>
      <c r="J119" s="63"/>
      <c r="K119" s="63"/>
    </row>
    <row r="120" spans="1:11" ht="15">
      <c r="A120" s="63"/>
      <c r="B120" s="63"/>
      <c r="C120" s="63"/>
      <c r="D120" s="63"/>
      <c r="E120" s="63"/>
      <c r="F120" s="63"/>
      <c r="G120" s="63"/>
      <c r="H120" s="63"/>
      <c r="I120" s="63"/>
      <c r="J120" s="63"/>
      <c r="K120" s="63"/>
    </row>
    <row r="121" spans="1:11" ht="15">
      <c r="A121" s="63"/>
      <c r="B121" s="63"/>
      <c r="C121" s="63"/>
      <c r="D121" s="63"/>
      <c r="E121" s="63"/>
      <c r="F121" s="63"/>
      <c r="G121" s="63"/>
      <c r="H121" s="63"/>
      <c r="I121" s="63"/>
      <c r="J121" s="63"/>
      <c r="K121" s="63"/>
    </row>
    <row r="122" spans="1:11" ht="15">
      <c r="A122" s="63"/>
      <c r="B122" s="63"/>
      <c r="C122" s="63"/>
      <c r="D122" s="63"/>
      <c r="E122" s="63"/>
      <c r="F122" s="63"/>
      <c r="G122" s="63"/>
      <c r="H122" s="63"/>
      <c r="I122" s="63"/>
      <c r="J122" s="63"/>
      <c r="K122" s="63"/>
    </row>
    <row r="123" spans="1:11" ht="15">
      <c r="A123" s="63"/>
      <c r="B123" s="63"/>
      <c r="C123" s="63"/>
      <c r="D123" s="63"/>
      <c r="E123" s="63"/>
      <c r="F123" s="63"/>
      <c r="G123" s="63"/>
      <c r="H123" s="63"/>
      <c r="I123" s="63"/>
      <c r="J123" s="63"/>
      <c r="K123" s="63"/>
    </row>
    <row r="124" spans="1:11" ht="15">
      <c r="A124" s="63"/>
      <c r="B124" s="63"/>
      <c r="C124" s="63"/>
      <c r="D124" s="63"/>
      <c r="E124" s="63"/>
      <c r="F124" s="63"/>
      <c r="G124" s="63"/>
      <c r="H124" s="63"/>
      <c r="I124" s="63"/>
      <c r="J124" s="63"/>
      <c r="K124" s="63"/>
    </row>
    <row r="125" spans="1:11" ht="15">
      <c r="A125" s="63"/>
      <c r="B125" s="63"/>
      <c r="C125" s="63"/>
      <c r="D125" s="63"/>
      <c r="E125" s="63"/>
      <c r="F125" s="63"/>
      <c r="G125" s="63"/>
      <c r="H125" s="63"/>
      <c r="I125" s="63"/>
      <c r="J125" s="63"/>
      <c r="K125" s="63"/>
    </row>
    <row r="126" spans="1:11" ht="15">
      <c r="A126" s="63"/>
      <c r="B126" s="63"/>
      <c r="C126" s="63"/>
      <c r="D126" s="63"/>
      <c r="E126" s="63"/>
      <c r="F126" s="63"/>
      <c r="G126" s="63"/>
      <c r="H126" s="63"/>
      <c r="I126" s="63"/>
      <c r="J126" s="63"/>
      <c r="K126" s="63"/>
    </row>
    <row r="127" spans="1:11" ht="15">
      <c r="A127" s="63"/>
      <c r="B127" s="63"/>
      <c r="C127" s="63"/>
      <c r="D127" s="63"/>
      <c r="E127" s="63"/>
      <c r="F127" s="63"/>
      <c r="G127" s="63"/>
      <c r="H127" s="63"/>
      <c r="I127" s="63"/>
      <c r="J127" s="63"/>
      <c r="K127" s="63"/>
    </row>
    <row r="128" spans="1:11" ht="15">
      <c r="A128" s="63"/>
      <c r="B128" s="63"/>
      <c r="C128" s="63"/>
      <c r="D128" s="63"/>
      <c r="E128" s="63"/>
      <c r="F128" s="63"/>
      <c r="G128" s="63"/>
      <c r="H128" s="63"/>
      <c r="I128" s="63"/>
      <c r="J128" s="63"/>
      <c r="K128" s="63"/>
    </row>
    <row r="129" spans="1:11" ht="1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</row>
    <row r="130" spans="1:11" ht="1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</row>
    <row r="131" spans="1:11" ht="1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</row>
    <row r="132" spans="1:11" ht="15">
      <c r="A132" s="63"/>
      <c r="B132" s="63"/>
      <c r="C132" s="63"/>
      <c r="D132" s="63"/>
      <c r="E132" s="63"/>
      <c r="F132" s="63"/>
      <c r="G132" s="63"/>
      <c r="H132" s="63"/>
      <c r="I132" s="63"/>
      <c r="J132" s="63"/>
      <c r="K132" s="63"/>
    </row>
    <row r="133" spans="1:11" ht="1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</row>
    <row r="134" spans="1:11" ht="15">
      <c r="A134" s="63"/>
      <c r="B134" s="63"/>
      <c r="C134" s="63"/>
      <c r="D134" s="63"/>
      <c r="E134" s="63"/>
      <c r="F134" s="63"/>
      <c r="G134" s="63"/>
      <c r="H134" s="63"/>
      <c r="I134" s="63"/>
      <c r="J134" s="63"/>
      <c r="K134" s="63"/>
    </row>
    <row r="135" spans="1:11" ht="15">
      <c r="A135" s="63"/>
      <c r="B135" s="63"/>
      <c r="C135" s="63"/>
      <c r="D135" s="63"/>
      <c r="E135" s="63"/>
      <c r="F135" s="63"/>
      <c r="G135" s="63"/>
      <c r="H135" s="63"/>
      <c r="I135" s="63"/>
      <c r="J135" s="63"/>
      <c r="K135" s="63"/>
    </row>
    <row r="136" spans="1:11" ht="15">
      <c r="A136" s="63"/>
      <c r="B136" s="63"/>
      <c r="C136" s="63"/>
      <c r="D136" s="63"/>
      <c r="E136" s="63"/>
      <c r="F136" s="63"/>
      <c r="G136" s="63"/>
      <c r="H136" s="63"/>
      <c r="I136" s="63"/>
      <c r="J136" s="63"/>
      <c r="K136" s="63"/>
    </row>
    <row r="137" spans="1:11" ht="15">
      <c r="A137" s="63"/>
      <c r="B137" s="63"/>
      <c r="C137" s="63"/>
      <c r="D137" s="63"/>
      <c r="E137" s="63"/>
      <c r="F137" s="63"/>
      <c r="G137" s="63"/>
      <c r="H137" s="63"/>
      <c r="I137" s="63"/>
      <c r="J137" s="63"/>
      <c r="K137" s="63"/>
    </row>
    <row r="138" spans="1:11" ht="15">
      <c r="A138" s="63"/>
      <c r="B138" s="63"/>
      <c r="C138" s="63"/>
      <c r="D138" s="63"/>
      <c r="E138" s="63"/>
      <c r="F138" s="63"/>
      <c r="G138" s="63"/>
      <c r="H138" s="63"/>
      <c r="I138" s="63"/>
      <c r="J138" s="63"/>
      <c r="K138" s="63"/>
    </row>
    <row r="139" spans="1:11" ht="15">
      <c r="A139" s="63"/>
      <c r="B139" s="63"/>
      <c r="C139" s="63"/>
      <c r="D139" s="63"/>
      <c r="E139" s="63"/>
      <c r="F139" s="63"/>
      <c r="G139" s="63"/>
      <c r="H139" s="63"/>
      <c r="I139" s="63"/>
      <c r="J139" s="63"/>
      <c r="K139" s="63"/>
    </row>
    <row r="140" spans="1:11" ht="15">
      <c r="A140" s="63"/>
      <c r="B140" s="63"/>
      <c r="C140" s="63"/>
      <c r="D140" s="63"/>
      <c r="E140" s="63"/>
      <c r="F140" s="63"/>
      <c r="G140" s="63"/>
      <c r="H140" s="63"/>
      <c r="I140" s="63"/>
      <c r="J140" s="63"/>
      <c r="K140" s="63"/>
    </row>
    <row r="141" spans="1:11" ht="15">
      <c r="A141" s="63"/>
      <c r="B141" s="63"/>
      <c r="C141" s="63"/>
      <c r="D141" s="63"/>
      <c r="E141" s="63"/>
      <c r="F141" s="63"/>
      <c r="G141" s="63"/>
      <c r="H141" s="63"/>
      <c r="I141" s="63"/>
      <c r="J141" s="63"/>
      <c r="K141" s="63"/>
    </row>
    <row r="142" spans="1:11" ht="15">
      <c r="A142" s="63"/>
      <c r="B142" s="63"/>
      <c r="C142" s="63"/>
      <c r="D142" s="63"/>
      <c r="E142" s="63"/>
      <c r="F142" s="63"/>
      <c r="G142" s="63"/>
      <c r="H142" s="63"/>
      <c r="I142" s="63"/>
      <c r="J142" s="63"/>
      <c r="K142" s="63"/>
    </row>
    <row r="143" spans="1:11" ht="15">
      <c r="A143" s="63"/>
      <c r="B143" s="63"/>
      <c r="C143" s="63"/>
      <c r="D143" s="63"/>
      <c r="E143" s="63"/>
      <c r="F143" s="63"/>
      <c r="G143" s="63"/>
      <c r="H143" s="63"/>
      <c r="I143" s="63"/>
      <c r="J143" s="63"/>
      <c r="K143" s="63"/>
    </row>
    <row r="144" spans="1:11" ht="15">
      <c r="A144" s="63"/>
      <c r="B144" s="63"/>
      <c r="C144" s="63"/>
      <c r="D144" s="63"/>
      <c r="E144" s="63"/>
      <c r="F144" s="63"/>
      <c r="G144" s="63"/>
      <c r="H144" s="63"/>
      <c r="I144" s="63"/>
      <c r="J144" s="63"/>
      <c r="K144" s="63"/>
    </row>
    <row r="145" spans="1:11" ht="15">
      <c r="A145" s="63"/>
      <c r="B145" s="63"/>
      <c r="C145" s="63"/>
      <c r="D145" s="63"/>
      <c r="E145" s="63"/>
      <c r="F145" s="63"/>
      <c r="G145" s="63"/>
      <c r="H145" s="63"/>
      <c r="I145" s="63"/>
      <c r="J145" s="63"/>
      <c r="K145" s="63"/>
    </row>
    <row r="146" spans="1:11" ht="15">
      <c r="A146" s="63"/>
      <c r="B146" s="63"/>
      <c r="C146" s="63"/>
      <c r="D146" s="63"/>
      <c r="E146" s="63"/>
      <c r="F146" s="63"/>
      <c r="G146" s="63"/>
      <c r="H146" s="63"/>
      <c r="I146" s="63"/>
      <c r="J146" s="63"/>
      <c r="K146" s="63"/>
    </row>
    <row r="147" spans="1:11" ht="15">
      <c r="A147" s="63"/>
      <c r="B147" s="63"/>
      <c r="C147" s="63"/>
      <c r="D147" s="63"/>
      <c r="E147" s="63"/>
      <c r="F147" s="63"/>
      <c r="G147" s="63"/>
      <c r="H147" s="63"/>
      <c r="I147" s="63"/>
      <c r="J147" s="63"/>
      <c r="K147" s="63"/>
    </row>
    <row r="148" spans="1:11" ht="15">
      <c r="A148" s="63"/>
      <c r="B148" s="63"/>
      <c r="C148" s="63"/>
      <c r="D148" s="63"/>
      <c r="E148" s="63"/>
      <c r="F148" s="63"/>
      <c r="G148" s="63"/>
      <c r="H148" s="63"/>
      <c r="I148" s="63"/>
      <c r="J148" s="63"/>
      <c r="K148" s="63"/>
    </row>
    <row r="149" spans="1:11" ht="15">
      <c r="A149" s="63"/>
      <c r="B149" s="63"/>
      <c r="C149" s="63"/>
      <c r="D149" s="63"/>
      <c r="E149" s="63"/>
      <c r="F149" s="63"/>
      <c r="G149" s="63"/>
      <c r="H149" s="63"/>
      <c r="I149" s="63"/>
      <c r="J149" s="63"/>
      <c r="K149" s="63"/>
    </row>
    <row r="150" spans="1:11" ht="15">
      <c r="A150" s="63"/>
      <c r="B150" s="63"/>
      <c r="C150" s="63"/>
      <c r="D150" s="63"/>
      <c r="E150" s="63"/>
      <c r="F150" s="63"/>
      <c r="G150" s="63"/>
      <c r="H150" s="63"/>
      <c r="I150" s="63"/>
      <c r="J150" s="63"/>
      <c r="K150" s="63"/>
    </row>
    <row r="151" spans="1:11" ht="15">
      <c r="A151" s="63"/>
      <c r="B151" s="63"/>
      <c r="C151" s="63"/>
      <c r="D151" s="63"/>
      <c r="E151" s="63"/>
      <c r="F151" s="63"/>
      <c r="G151" s="63"/>
      <c r="H151" s="63"/>
      <c r="I151" s="63"/>
      <c r="J151" s="63"/>
      <c r="K151" s="63"/>
    </row>
    <row r="152" spans="1:11" ht="15">
      <c r="A152" s="63"/>
      <c r="B152" s="63"/>
      <c r="C152" s="63"/>
      <c r="D152" s="63"/>
      <c r="E152" s="63"/>
      <c r="F152" s="63"/>
      <c r="G152" s="63"/>
      <c r="H152" s="63"/>
      <c r="I152" s="63"/>
      <c r="J152" s="63"/>
      <c r="K152" s="63"/>
    </row>
    <row r="153" spans="1:11" ht="15">
      <c r="A153" s="63"/>
      <c r="B153" s="63"/>
      <c r="C153" s="63"/>
      <c r="D153" s="63"/>
      <c r="E153" s="63"/>
      <c r="F153" s="63"/>
      <c r="G153" s="63"/>
      <c r="H153" s="63"/>
      <c r="I153" s="63"/>
      <c r="J153" s="63"/>
      <c r="K153" s="63"/>
    </row>
    <row r="154" spans="1:11" ht="15">
      <c r="A154" s="63"/>
      <c r="B154" s="63"/>
      <c r="C154" s="63"/>
      <c r="D154" s="63"/>
      <c r="E154" s="63"/>
      <c r="F154" s="63"/>
      <c r="G154" s="63"/>
      <c r="H154" s="63"/>
      <c r="I154" s="63"/>
      <c r="J154" s="63"/>
      <c r="K154" s="63"/>
    </row>
    <row r="155" spans="1:11" ht="15">
      <c r="A155" s="63"/>
      <c r="B155" s="63"/>
      <c r="C155" s="63"/>
      <c r="D155" s="63"/>
      <c r="E155" s="63"/>
      <c r="F155" s="63"/>
      <c r="G155" s="63"/>
      <c r="H155" s="63"/>
      <c r="I155" s="63"/>
      <c r="J155" s="63"/>
      <c r="K155" s="63"/>
    </row>
    <row r="156" spans="1:11" ht="15">
      <c r="A156" s="63"/>
      <c r="B156" s="63"/>
      <c r="C156" s="63"/>
      <c r="D156" s="63"/>
      <c r="E156" s="63"/>
      <c r="F156" s="63"/>
      <c r="G156" s="63"/>
      <c r="H156" s="63"/>
      <c r="I156" s="63"/>
      <c r="J156" s="63"/>
      <c r="K156" s="63"/>
    </row>
    <row r="157" spans="1:11" ht="15">
      <c r="A157" s="63"/>
      <c r="B157" s="63"/>
      <c r="C157" s="63"/>
      <c r="D157" s="63"/>
      <c r="E157" s="63"/>
      <c r="F157" s="63"/>
      <c r="G157" s="63"/>
      <c r="H157" s="63"/>
      <c r="I157" s="63"/>
      <c r="J157" s="63"/>
      <c r="K157" s="63"/>
    </row>
    <row r="158" spans="1:11" ht="15">
      <c r="A158" s="63"/>
      <c r="B158" s="63"/>
      <c r="C158" s="63"/>
      <c r="D158" s="63"/>
      <c r="E158" s="63"/>
      <c r="F158" s="63"/>
      <c r="G158" s="63"/>
      <c r="H158" s="63"/>
      <c r="I158" s="63"/>
      <c r="J158" s="63"/>
      <c r="K158" s="63"/>
    </row>
    <row r="159" spans="1:11" ht="15">
      <c r="A159" s="63"/>
      <c r="B159" s="63"/>
      <c r="C159" s="63"/>
      <c r="D159" s="63"/>
      <c r="E159" s="63"/>
      <c r="F159" s="63"/>
      <c r="G159" s="63"/>
      <c r="H159" s="63"/>
      <c r="I159" s="63"/>
      <c r="J159" s="63"/>
      <c r="K159" s="63"/>
    </row>
    <row r="160" spans="1:11" ht="15">
      <c r="A160" s="63"/>
      <c r="B160" s="63"/>
      <c r="C160" s="63"/>
      <c r="D160" s="63"/>
      <c r="E160" s="63"/>
      <c r="F160" s="63"/>
      <c r="G160" s="63"/>
      <c r="H160" s="63"/>
      <c r="I160" s="63"/>
      <c r="J160" s="63"/>
      <c r="K160" s="63"/>
    </row>
    <row r="161" spans="1:11" ht="15">
      <c r="A161" s="63"/>
      <c r="B161" s="63"/>
      <c r="C161" s="63"/>
      <c r="D161" s="63"/>
      <c r="E161" s="63"/>
      <c r="F161" s="63"/>
      <c r="G161" s="63"/>
      <c r="H161" s="63"/>
      <c r="I161" s="63"/>
      <c r="J161" s="63"/>
      <c r="K161" s="63"/>
    </row>
    <row r="162" spans="1:11" ht="15">
      <c r="A162" s="63"/>
      <c r="B162" s="63"/>
      <c r="C162" s="63"/>
      <c r="D162" s="63"/>
      <c r="E162" s="63"/>
      <c r="F162" s="63"/>
      <c r="G162" s="63"/>
      <c r="H162" s="63"/>
      <c r="I162" s="63"/>
      <c r="J162" s="63"/>
      <c r="K162" s="63"/>
    </row>
    <row r="163" spans="1:11" ht="15">
      <c r="A163" s="63"/>
      <c r="B163" s="63"/>
      <c r="C163" s="63"/>
      <c r="D163" s="63"/>
      <c r="E163" s="63"/>
      <c r="F163" s="63"/>
      <c r="G163" s="63"/>
      <c r="H163" s="63"/>
      <c r="I163" s="63"/>
      <c r="J163" s="63"/>
      <c r="K163" s="63"/>
    </row>
    <row r="164" spans="1:11" ht="15">
      <c r="A164" s="63"/>
      <c r="B164" s="63"/>
      <c r="C164" s="63"/>
      <c r="D164" s="63"/>
      <c r="E164" s="63"/>
      <c r="F164" s="63"/>
      <c r="G164" s="63"/>
      <c r="H164" s="63"/>
      <c r="I164" s="63"/>
      <c r="J164" s="63"/>
      <c r="K164" s="63"/>
    </row>
    <row r="165" spans="1:11" ht="15">
      <c r="A165" s="63"/>
      <c r="B165" s="63"/>
      <c r="C165" s="63"/>
      <c r="D165" s="63"/>
      <c r="E165" s="63"/>
      <c r="F165" s="63"/>
      <c r="G165" s="63"/>
      <c r="H165" s="63"/>
      <c r="I165" s="63"/>
      <c r="J165" s="63"/>
      <c r="K165" s="63"/>
    </row>
    <row r="166" spans="1:11" ht="15">
      <c r="A166" s="63"/>
      <c r="B166" s="63"/>
      <c r="C166" s="63"/>
      <c r="D166" s="63"/>
      <c r="E166" s="63"/>
      <c r="F166" s="63"/>
      <c r="G166" s="63"/>
      <c r="H166" s="63"/>
      <c r="I166" s="63"/>
      <c r="J166" s="63"/>
      <c r="K166" s="63"/>
    </row>
    <row r="167" spans="1:11" ht="15">
      <c r="A167" s="63"/>
      <c r="B167" s="63"/>
      <c r="C167" s="63"/>
      <c r="D167" s="63"/>
      <c r="E167" s="63"/>
      <c r="F167" s="63"/>
      <c r="G167" s="63"/>
      <c r="H167" s="63"/>
      <c r="I167" s="63"/>
      <c r="J167" s="63"/>
      <c r="K167" s="63"/>
    </row>
    <row r="168" spans="1:11" ht="15">
      <c r="A168" s="63"/>
      <c r="B168" s="63"/>
      <c r="C168" s="63"/>
      <c r="D168" s="63"/>
      <c r="E168" s="63"/>
      <c r="F168" s="63"/>
      <c r="G168" s="63"/>
      <c r="H168" s="63"/>
      <c r="I168" s="63"/>
      <c r="J168" s="63"/>
      <c r="K168" s="63"/>
    </row>
    <row r="169" spans="1:11" ht="15">
      <c r="A169" s="63"/>
      <c r="B169" s="63"/>
      <c r="C169" s="63"/>
      <c r="D169" s="63"/>
      <c r="E169" s="63"/>
      <c r="F169" s="63"/>
      <c r="G169" s="63"/>
      <c r="H169" s="63"/>
      <c r="I169" s="63"/>
      <c r="J169" s="63"/>
      <c r="K169" s="63"/>
    </row>
    <row r="170" spans="1:11" ht="15">
      <c r="A170" s="63"/>
      <c r="B170" s="63"/>
      <c r="C170" s="63"/>
      <c r="D170" s="63"/>
      <c r="E170" s="63"/>
      <c r="F170" s="63"/>
      <c r="G170" s="63"/>
      <c r="H170" s="63"/>
      <c r="I170" s="63"/>
      <c r="J170" s="63"/>
      <c r="K170" s="63"/>
    </row>
    <row r="171" spans="1:11" ht="15">
      <c r="A171" s="63"/>
      <c r="B171" s="63"/>
      <c r="C171" s="63"/>
      <c r="D171" s="63"/>
      <c r="E171" s="63"/>
      <c r="F171" s="63"/>
      <c r="G171" s="63"/>
      <c r="H171" s="63"/>
      <c r="I171" s="63"/>
      <c r="J171" s="63"/>
      <c r="K171" s="63"/>
    </row>
    <row r="172" spans="1:11" ht="15">
      <c r="A172" s="63"/>
      <c r="B172" s="63"/>
      <c r="C172" s="63"/>
      <c r="D172" s="63"/>
      <c r="E172" s="63"/>
      <c r="F172" s="63"/>
      <c r="G172" s="63"/>
      <c r="H172" s="63"/>
      <c r="I172" s="63"/>
      <c r="J172" s="63"/>
      <c r="K172" s="63"/>
    </row>
    <row r="173" spans="1:11" ht="15">
      <c r="A173" s="63"/>
      <c r="B173" s="63"/>
      <c r="C173" s="63"/>
      <c r="D173" s="63"/>
      <c r="E173" s="63"/>
      <c r="F173" s="63"/>
      <c r="G173" s="63"/>
      <c r="H173" s="63"/>
      <c r="I173" s="63"/>
      <c r="J173" s="63"/>
      <c r="K173" s="63"/>
    </row>
    <row r="174" spans="1:11" ht="15">
      <c r="A174" s="63"/>
      <c r="B174" s="63"/>
      <c r="C174" s="63"/>
      <c r="D174" s="63"/>
      <c r="E174" s="63"/>
      <c r="F174" s="63"/>
      <c r="G174" s="63"/>
      <c r="H174" s="63"/>
      <c r="I174" s="63"/>
      <c r="J174" s="63"/>
      <c r="K174" s="63"/>
    </row>
    <row r="175" spans="1:11" ht="15">
      <c r="A175" s="63"/>
      <c r="B175" s="63"/>
      <c r="C175" s="63"/>
      <c r="D175" s="63"/>
      <c r="E175" s="63"/>
      <c r="F175" s="63"/>
      <c r="G175" s="63"/>
      <c r="H175" s="63"/>
      <c r="I175" s="63"/>
      <c r="J175" s="63"/>
      <c r="K175" s="63"/>
    </row>
    <row r="176" spans="1:11" ht="15">
      <c r="A176" s="63"/>
      <c r="B176" s="63"/>
      <c r="C176" s="63"/>
      <c r="D176" s="63"/>
      <c r="E176" s="63"/>
      <c r="F176" s="63"/>
      <c r="G176" s="63"/>
      <c r="H176" s="63"/>
      <c r="I176" s="63"/>
      <c r="J176" s="63"/>
      <c r="K176" s="63"/>
    </row>
    <row r="177" spans="1:11" ht="15">
      <c r="A177" s="63"/>
      <c r="B177" s="63"/>
      <c r="C177" s="63"/>
      <c r="D177" s="63"/>
      <c r="E177" s="63"/>
      <c r="F177" s="63"/>
      <c r="G177" s="63"/>
      <c r="H177" s="63"/>
      <c r="I177" s="63"/>
      <c r="J177" s="63"/>
      <c r="K177" s="63"/>
    </row>
    <row r="178" spans="1:11" ht="15">
      <c r="A178" s="63"/>
      <c r="B178" s="63"/>
      <c r="C178" s="63"/>
      <c r="D178" s="63"/>
      <c r="E178" s="63"/>
      <c r="F178" s="63"/>
      <c r="G178" s="63"/>
      <c r="H178" s="63"/>
      <c r="I178" s="63"/>
      <c r="J178" s="63"/>
      <c r="K178" s="63"/>
    </row>
    <row r="179" spans="1:11" ht="15">
      <c r="A179" s="63"/>
      <c r="B179" s="63"/>
      <c r="C179" s="63"/>
      <c r="D179" s="63"/>
      <c r="E179" s="63"/>
      <c r="F179" s="63"/>
      <c r="G179" s="63"/>
      <c r="H179" s="63"/>
      <c r="I179" s="63"/>
      <c r="J179" s="63"/>
      <c r="K179" s="63"/>
    </row>
    <row r="180" spans="1:11" ht="15">
      <c r="A180" s="63"/>
      <c r="B180" s="63"/>
      <c r="C180" s="63"/>
      <c r="D180" s="63"/>
      <c r="E180" s="63"/>
      <c r="F180" s="63"/>
      <c r="G180" s="63"/>
      <c r="H180" s="63"/>
      <c r="I180" s="63"/>
      <c r="J180" s="63"/>
      <c r="K180" s="63"/>
    </row>
    <row r="181" spans="1:11" ht="15">
      <c r="A181" s="63"/>
      <c r="B181" s="63"/>
      <c r="C181" s="63"/>
      <c r="D181" s="63"/>
      <c r="E181" s="63"/>
      <c r="F181" s="63"/>
      <c r="G181" s="63"/>
      <c r="H181" s="63"/>
      <c r="I181" s="63"/>
      <c r="J181" s="63"/>
      <c r="K181" s="63"/>
    </row>
    <row r="182" spans="1:11" ht="15">
      <c r="A182" s="63"/>
      <c r="B182" s="63"/>
      <c r="C182" s="63"/>
      <c r="D182" s="63"/>
      <c r="E182" s="63"/>
      <c r="F182" s="63"/>
      <c r="G182" s="63"/>
      <c r="H182" s="63"/>
      <c r="I182" s="63"/>
      <c r="J182" s="63"/>
      <c r="K182" s="63"/>
    </row>
    <row r="183" spans="1:11" ht="15">
      <c r="A183" s="63"/>
      <c r="B183" s="63"/>
      <c r="C183" s="63"/>
      <c r="D183" s="63"/>
      <c r="E183" s="63"/>
      <c r="F183" s="63"/>
      <c r="G183" s="63"/>
      <c r="H183" s="63"/>
      <c r="I183" s="63"/>
      <c r="J183" s="63"/>
      <c r="K183" s="63"/>
    </row>
    <row r="184" spans="1:11" ht="15">
      <c r="A184" s="63"/>
      <c r="B184" s="63"/>
      <c r="C184" s="63"/>
      <c r="D184" s="63"/>
      <c r="E184" s="63"/>
      <c r="F184" s="63"/>
      <c r="G184" s="63"/>
      <c r="H184" s="63"/>
      <c r="I184" s="63"/>
      <c r="J184" s="63"/>
      <c r="K184" s="63"/>
    </row>
    <row r="185" spans="1:11" ht="15">
      <c r="A185" s="63"/>
      <c r="B185" s="63"/>
      <c r="C185" s="63"/>
      <c r="D185" s="63"/>
      <c r="E185" s="63"/>
      <c r="F185" s="63"/>
      <c r="G185" s="63"/>
      <c r="H185" s="63"/>
      <c r="I185" s="63"/>
      <c r="J185" s="63"/>
      <c r="K185" s="63"/>
    </row>
    <row r="186" spans="1:11" ht="15">
      <c r="A186" s="63"/>
      <c r="B186" s="63"/>
      <c r="C186" s="63"/>
      <c r="D186" s="63"/>
      <c r="E186" s="63"/>
      <c r="F186" s="63"/>
      <c r="G186" s="63"/>
      <c r="H186" s="63"/>
      <c r="I186" s="63"/>
      <c r="J186" s="63"/>
      <c r="K186" s="63"/>
    </row>
    <row r="187" spans="1:11" ht="15">
      <c r="A187" s="63"/>
      <c r="B187" s="63"/>
      <c r="C187" s="63"/>
      <c r="D187" s="63"/>
      <c r="E187" s="63"/>
      <c r="F187" s="63"/>
      <c r="G187" s="63"/>
      <c r="H187" s="63"/>
      <c r="I187" s="63"/>
      <c r="J187" s="63"/>
      <c r="K187" s="63"/>
    </row>
    <row r="188" spans="1:11" ht="15">
      <c r="A188" s="63"/>
      <c r="B188" s="63"/>
      <c r="C188" s="63"/>
      <c r="D188" s="63"/>
      <c r="E188" s="63"/>
      <c r="F188" s="63"/>
      <c r="G188" s="63"/>
      <c r="H188" s="63"/>
      <c r="I188" s="63"/>
      <c r="J188" s="63"/>
      <c r="K188" s="63"/>
    </row>
    <row r="189" spans="1:11" ht="15">
      <c r="A189" s="63"/>
      <c r="B189" s="63"/>
      <c r="C189" s="63"/>
      <c r="D189" s="63"/>
      <c r="E189" s="63"/>
      <c r="F189" s="63"/>
      <c r="G189" s="63"/>
      <c r="H189" s="63"/>
      <c r="I189" s="63"/>
      <c r="J189" s="63"/>
      <c r="K189" s="63"/>
    </row>
    <row r="190" spans="1:11" ht="15">
      <c r="A190" s="63"/>
      <c r="B190" s="63"/>
      <c r="C190" s="63"/>
      <c r="D190" s="63"/>
      <c r="E190" s="63"/>
      <c r="F190" s="63"/>
      <c r="G190" s="63"/>
      <c r="H190" s="63"/>
      <c r="I190" s="63"/>
      <c r="J190" s="63"/>
      <c r="K190" s="63"/>
    </row>
    <row r="191" spans="1:11" ht="15">
      <c r="A191" s="63"/>
      <c r="B191" s="63"/>
      <c r="C191" s="63"/>
      <c r="D191" s="63"/>
      <c r="E191" s="63"/>
      <c r="F191" s="63"/>
      <c r="G191" s="63"/>
      <c r="H191" s="63"/>
      <c r="I191" s="63"/>
      <c r="J191" s="63"/>
      <c r="K191" s="63"/>
    </row>
    <row r="192" spans="1:11" ht="15">
      <c r="A192" s="63"/>
      <c r="B192" s="63"/>
      <c r="C192" s="63"/>
      <c r="D192" s="63"/>
      <c r="E192" s="63"/>
      <c r="F192" s="63"/>
      <c r="G192" s="63"/>
      <c r="H192" s="63"/>
      <c r="I192" s="63"/>
      <c r="J192" s="63"/>
      <c r="K192" s="63"/>
    </row>
    <row r="193" spans="1:11" ht="15">
      <c r="A193" s="63"/>
      <c r="B193" s="63"/>
      <c r="C193" s="63"/>
      <c r="D193" s="63"/>
      <c r="E193" s="63"/>
      <c r="F193" s="63"/>
      <c r="G193" s="63"/>
      <c r="H193" s="63"/>
      <c r="I193" s="63"/>
      <c r="J193" s="63"/>
      <c r="K193" s="63"/>
    </row>
    <row r="194" spans="1:11" ht="15">
      <c r="A194" s="63"/>
      <c r="B194" s="63"/>
      <c r="C194" s="63"/>
      <c r="D194" s="63"/>
      <c r="E194" s="63"/>
      <c r="F194" s="63"/>
      <c r="G194" s="63"/>
      <c r="H194" s="63"/>
      <c r="I194" s="63"/>
      <c r="J194" s="63"/>
      <c r="K194" s="63"/>
    </row>
    <row r="195" spans="1:11" ht="15">
      <c r="A195" s="63"/>
      <c r="B195" s="63"/>
      <c r="C195" s="63"/>
      <c r="D195" s="63"/>
      <c r="E195" s="63"/>
      <c r="F195" s="63"/>
      <c r="G195" s="63"/>
      <c r="H195" s="63"/>
      <c r="I195" s="63"/>
      <c r="J195" s="63"/>
      <c r="K195" s="63"/>
    </row>
    <row r="196" spans="1:11" ht="15">
      <c r="A196" s="63"/>
      <c r="B196" s="63"/>
      <c r="C196" s="63"/>
      <c r="D196" s="63"/>
      <c r="E196" s="63"/>
      <c r="F196" s="63"/>
      <c r="G196" s="63"/>
      <c r="H196" s="63"/>
      <c r="I196" s="63"/>
      <c r="J196" s="63"/>
      <c r="K196" s="63"/>
    </row>
    <row r="197" spans="1:11" ht="15">
      <c r="A197" s="63"/>
      <c r="B197" s="63"/>
      <c r="C197" s="63"/>
      <c r="D197" s="63"/>
      <c r="E197" s="63"/>
      <c r="F197" s="63"/>
      <c r="G197" s="63"/>
      <c r="H197" s="63"/>
      <c r="I197" s="63"/>
      <c r="J197" s="63"/>
      <c r="K197" s="63"/>
    </row>
    <row r="198" spans="1:11" ht="15">
      <c r="A198" s="63"/>
      <c r="B198" s="63"/>
      <c r="C198" s="63"/>
      <c r="D198" s="63"/>
      <c r="E198" s="63"/>
      <c r="F198" s="63"/>
      <c r="G198" s="63"/>
      <c r="H198" s="63"/>
      <c r="I198" s="63"/>
      <c r="J198" s="63"/>
      <c r="K198" s="63"/>
    </row>
    <row r="199" spans="1:11" ht="15">
      <c r="A199" s="63"/>
      <c r="B199" s="63"/>
      <c r="C199" s="63"/>
      <c r="D199" s="63"/>
      <c r="E199" s="63"/>
      <c r="F199" s="63"/>
      <c r="G199" s="63"/>
      <c r="H199" s="63"/>
      <c r="I199" s="63"/>
      <c r="J199" s="63"/>
      <c r="K199" s="63"/>
    </row>
    <row r="200" spans="1:11" ht="15">
      <c r="A200" s="63"/>
      <c r="B200" s="63"/>
      <c r="C200" s="63"/>
      <c r="D200" s="63"/>
      <c r="E200" s="63"/>
      <c r="F200" s="63"/>
      <c r="G200" s="63"/>
      <c r="H200" s="63"/>
      <c r="I200" s="63"/>
      <c r="J200" s="63"/>
      <c r="K200" s="63"/>
    </row>
    <row r="201" spans="1:11" ht="15">
      <c r="A201" s="63"/>
      <c r="B201" s="63"/>
      <c r="C201" s="63"/>
      <c r="D201" s="63"/>
      <c r="E201" s="63"/>
      <c r="F201" s="63"/>
      <c r="G201" s="63"/>
      <c r="H201" s="63"/>
      <c r="I201" s="63"/>
      <c r="J201" s="63"/>
      <c r="K201" s="63"/>
    </row>
    <row r="202" spans="1:11" ht="15">
      <c r="A202" s="63"/>
      <c r="B202" s="63"/>
      <c r="C202" s="63"/>
      <c r="D202" s="63"/>
      <c r="E202" s="63"/>
      <c r="F202" s="63"/>
      <c r="G202" s="63"/>
      <c r="H202" s="63"/>
      <c r="I202" s="63"/>
      <c r="J202" s="63"/>
      <c r="K202" s="63"/>
    </row>
    <row r="203" spans="1:11" ht="15">
      <c r="A203" s="63"/>
      <c r="B203" s="63"/>
      <c r="C203" s="63"/>
      <c r="D203" s="63"/>
      <c r="E203" s="63"/>
      <c r="F203" s="63"/>
      <c r="G203" s="63"/>
      <c r="H203" s="63"/>
      <c r="I203" s="63"/>
      <c r="J203" s="63"/>
      <c r="K203" s="63"/>
    </row>
    <row r="204" spans="1:11" ht="15">
      <c r="A204" s="63"/>
      <c r="B204" s="63"/>
      <c r="C204" s="63"/>
      <c r="D204" s="63"/>
      <c r="E204" s="63"/>
      <c r="F204" s="63"/>
      <c r="G204" s="63"/>
      <c r="H204" s="63"/>
      <c r="I204" s="63"/>
      <c r="J204" s="63"/>
      <c r="K204" s="63"/>
    </row>
    <row r="205" spans="1:11" ht="15">
      <c r="A205" s="63"/>
      <c r="B205" s="63"/>
      <c r="C205" s="63"/>
      <c r="D205" s="63"/>
      <c r="E205" s="63"/>
      <c r="F205" s="63"/>
      <c r="G205" s="63"/>
      <c r="H205" s="63"/>
      <c r="I205" s="63"/>
      <c r="J205" s="63"/>
      <c r="K205" s="63"/>
    </row>
    <row r="206" spans="1:11" ht="15">
      <c r="A206" s="63"/>
      <c r="B206" s="63"/>
      <c r="C206" s="63"/>
      <c r="D206" s="63"/>
      <c r="E206" s="63"/>
      <c r="F206" s="63"/>
      <c r="G206" s="63"/>
      <c r="H206" s="63"/>
      <c r="I206" s="63"/>
      <c r="J206" s="63"/>
      <c r="K206" s="63"/>
    </row>
    <row r="207" spans="1:11" ht="15">
      <c r="A207" s="63"/>
      <c r="B207" s="63"/>
      <c r="C207" s="63"/>
      <c r="D207" s="63"/>
      <c r="E207" s="63"/>
      <c r="F207" s="63"/>
      <c r="G207" s="63"/>
      <c r="H207" s="63"/>
      <c r="I207" s="63"/>
      <c r="J207" s="63"/>
      <c r="K207" s="63"/>
    </row>
    <row r="208" spans="1:11" ht="15">
      <c r="A208" s="63"/>
      <c r="B208" s="63"/>
      <c r="C208" s="63"/>
      <c r="D208" s="63"/>
      <c r="E208" s="63"/>
      <c r="F208" s="63"/>
      <c r="G208" s="63"/>
      <c r="H208" s="63"/>
      <c r="I208" s="63"/>
      <c r="J208" s="63"/>
      <c r="K208" s="63"/>
    </row>
    <row r="209" spans="1:11" ht="15">
      <c r="A209" s="63"/>
      <c r="B209" s="63"/>
      <c r="C209" s="63"/>
      <c r="D209" s="63"/>
      <c r="E209" s="63"/>
      <c r="F209" s="63"/>
      <c r="G209" s="63"/>
      <c r="H209" s="63"/>
      <c r="I209" s="63"/>
      <c r="J209" s="63"/>
      <c r="K209" s="63"/>
    </row>
    <row r="210" spans="1:11" ht="15">
      <c r="A210" s="63"/>
      <c r="B210" s="63"/>
      <c r="C210" s="63"/>
      <c r="D210" s="63"/>
      <c r="E210" s="63"/>
      <c r="F210" s="63"/>
      <c r="G210" s="63"/>
      <c r="H210" s="63"/>
      <c r="I210" s="63"/>
      <c r="J210" s="63"/>
      <c r="K210" s="63"/>
    </row>
    <row r="211" spans="1:11" ht="15">
      <c r="A211" s="63"/>
      <c r="B211" s="63"/>
      <c r="C211" s="63"/>
      <c r="D211" s="63"/>
      <c r="E211" s="63"/>
      <c r="F211" s="63"/>
      <c r="G211" s="63"/>
      <c r="H211" s="63"/>
      <c r="I211" s="63"/>
      <c r="J211" s="63"/>
      <c r="K211" s="63"/>
    </row>
    <row r="212" spans="1:11" ht="15">
      <c r="A212" s="63"/>
      <c r="B212" s="63"/>
      <c r="C212" s="63"/>
      <c r="D212" s="63"/>
      <c r="E212" s="63"/>
      <c r="F212" s="63"/>
      <c r="G212" s="63"/>
      <c r="H212" s="63"/>
      <c r="I212" s="63"/>
      <c r="J212" s="63"/>
      <c r="K212" s="63"/>
    </row>
    <row r="213" spans="1:11" ht="15">
      <c r="A213" s="63"/>
      <c r="B213" s="63"/>
      <c r="C213" s="63"/>
      <c r="D213" s="63"/>
      <c r="E213" s="63"/>
      <c r="F213" s="63"/>
      <c r="G213" s="63"/>
      <c r="H213" s="63"/>
      <c r="I213" s="63"/>
      <c r="J213" s="63"/>
      <c r="K213" s="63"/>
    </row>
    <row r="214" spans="1:11" ht="15">
      <c r="A214" s="63"/>
      <c r="B214" s="63"/>
      <c r="C214" s="63"/>
      <c r="D214" s="63"/>
      <c r="E214" s="63"/>
      <c r="F214" s="63"/>
      <c r="G214" s="63"/>
      <c r="H214" s="63"/>
      <c r="I214" s="63"/>
      <c r="J214" s="63"/>
      <c r="K214" s="63"/>
    </row>
    <row r="215" spans="1:11" ht="15">
      <c r="A215" s="63"/>
      <c r="B215" s="63"/>
      <c r="C215" s="63"/>
      <c r="D215" s="63"/>
      <c r="E215" s="63"/>
      <c r="F215" s="63"/>
      <c r="G215" s="63"/>
      <c r="H215" s="63"/>
      <c r="I215" s="63"/>
      <c r="J215" s="63"/>
      <c r="K215" s="63"/>
    </row>
    <row r="216" spans="1:11" ht="15">
      <c r="A216" s="63"/>
      <c r="B216" s="63"/>
      <c r="C216" s="63"/>
      <c r="D216" s="63"/>
      <c r="E216" s="63"/>
      <c r="F216" s="63"/>
      <c r="G216" s="63"/>
      <c r="H216" s="63"/>
      <c r="I216" s="63"/>
      <c r="J216" s="63"/>
      <c r="K216" s="63"/>
    </row>
    <row r="217" spans="1:11" ht="15">
      <c r="A217" s="63"/>
      <c r="B217" s="63"/>
      <c r="C217" s="63"/>
      <c r="D217" s="63"/>
      <c r="E217" s="63"/>
      <c r="F217" s="63"/>
      <c r="G217" s="63"/>
      <c r="H217" s="63"/>
      <c r="I217" s="63"/>
      <c r="J217" s="63"/>
      <c r="K217" s="63"/>
    </row>
    <row r="218" spans="1:11" ht="15">
      <c r="A218" s="63"/>
      <c r="B218" s="63"/>
      <c r="C218" s="63"/>
      <c r="D218" s="63"/>
      <c r="E218" s="63"/>
      <c r="F218" s="63"/>
      <c r="G218" s="63"/>
      <c r="H218" s="63"/>
      <c r="I218" s="63"/>
      <c r="J218" s="63"/>
      <c r="K218" s="63"/>
    </row>
    <row r="219" spans="1:11" ht="15">
      <c r="A219" s="63"/>
      <c r="B219" s="63"/>
      <c r="C219" s="63"/>
      <c r="D219" s="63"/>
      <c r="E219" s="63"/>
      <c r="F219" s="63"/>
      <c r="G219" s="63"/>
      <c r="H219" s="63"/>
      <c r="I219" s="63"/>
      <c r="J219" s="63"/>
      <c r="K219" s="63"/>
    </row>
    <row r="220" spans="1:11" ht="15">
      <c r="A220" s="63"/>
      <c r="B220" s="63"/>
      <c r="C220" s="63"/>
      <c r="D220" s="63"/>
      <c r="E220" s="63"/>
      <c r="F220" s="63"/>
      <c r="G220" s="63"/>
      <c r="H220" s="63"/>
      <c r="I220" s="63"/>
      <c r="J220" s="63"/>
      <c r="K220" s="63"/>
    </row>
    <row r="221" spans="1:11" ht="15">
      <c r="A221" s="63"/>
      <c r="B221" s="63"/>
      <c r="C221" s="63"/>
      <c r="D221" s="63"/>
      <c r="E221" s="63"/>
      <c r="F221" s="63"/>
      <c r="G221" s="63"/>
      <c r="H221" s="63"/>
      <c r="I221" s="63"/>
      <c r="J221" s="63"/>
      <c r="K221" s="63"/>
    </row>
    <row r="222" spans="1:11" ht="15">
      <c r="A222" s="63"/>
      <c r="B222" s="63"/>
      <c r="C222" s="63"/>
      <c r="D222" s="63"/>
      <c r="E222" s="63"/>
      <c r="F222" s="63"/>
      <c r="G222" s="63"/>
      <c r="H222" s="63"/>
      <c r="I222" s="63"/>
      <c r="J222" s="63"/>
      <c r="K222" s="63"/>
    </row>
    <row r="223" spans="1:11" ht="15">
      <c r="A223" s="63"/>
      <c r="B223" s="63"/>
      <c r="C223" s="63"/>
      <c r="D223" s="63"/>
      <c r="E223" s="63"/>
      <c r="F223" s="63"/>
      <c r="G223" s="63"/>
      <c r="H223" s="63"/>
      <c r="I223" s="63"/>
      <c r="J223" s="63"/>
      <c r="K223" s="63"/>
    </row>
    <row r="224" spans="1:11" ht="15">
      <c r="A224" s="63"/>
      <c r="B224" s="63"/>
      <c r="C224" s="63"/>
      <c r="D224" s="63"/>
      <c r="E224" s="63"/>
      <c r="F224" s="63"/>
      <c r="G224" s="63"/>
      <c r="H224" s="63"/>
      <c r="I224" s="63"/>
      <c r="J224" s="63"/>
      <c r="K224" s="63"/>
    </row>
    <row r="225" spans="1:11" ht="15">
      <c r="A225" s="63"/>
      <c r="B225" s="63"/>
      <c r="C225" s="63"/>
      <c r="D225" s="63"/>
      <c r="E225" s="63"/>
      <c r="F225" s="63"/>
      <c r="G225" s="63"/>
      <c r="H225" s="63"/>
      <c r="I225" s="63"/>
      <c r="J225" s="63"/>
      <c r="K225" s="63"/>
    </row>
    <row r="226" spans="1:11" ht="15">
      <c r="A226" s="63"/>
      <c r="B226" s="63"/>
      <c r="C226" s="63"/>
      <c r="D226" s="63"/>
      <c r="E226" s="63"/>
      <c r="F226" s="63"/>
      <c r="G226" s="63"/>
      <c r="H226" s="63"/>
      <c r="I226" s="63"/>
      <c r="J226" s="63"/>
      <c r="K226" s="63"/>
    </row>
    <row r="227" spans="1:11" ht="15">
      <c r="A227" s="63"/>
      <c r="B227" s="63"/>
      <c r="C227" s="63"/>
      <c r="D227" s="63"/>
      <c r="E227" s="63"/>
      <c r="F227" s="63"/>
      <c r="G227" s="63"/>
      <c r="H227" s="63"/>
      <c r="I227" s="63"/>
      <c r="J227" s="63"/>
      <c r="K227" s="63"/>
    </row>
    <row r="228" spans="1:11" ht="15">
      <c r="A228" s="63"/>
      <c r="B228" s="63"/>
      <c r="C228" s="63"/>
      <c r="D228" s="63"/>
      <c r="E228" s="63"/>
      <c r="F228" s="63"/>
      <c r="G228" s="63"/>
      <c r="H228" s="63"/>
      <c r="I228" s="63"/>
      <c r="J228" s="63"/>
      <c r="K228" s="63"/>
    </row>
    <row r="229" spans="1:11" ht="15">
      <c r="A229" s="63"/>
      <c r="B229" s="63"/>
      <c r="C229" s="63"/>
      <c r="D229" s="63"/>
      <c r="E229" s="63"/>
      <c r="F229" s="63"/>
      <c r="G229" s="63"/>
      <c r="H229" s="63"/>
      <c r="I229" s="63"/>
      <c r="J229" s="63"/>
      <c r="K229" s="63"/>
    </row>
    <row r="230" spans="1:11" ht="15">
      <c r="A230" s="63"/>
      <c r="B230" s="63"/>
      <c r="C230" s="63"/>
      <c r="D230" s="63"/>
      <c r="E230" s="63"/>
      <c r="F230" s="63"/>
      <c r="G230" s="63"/>
      <c r="H230" s="63"/>
      <c r="I230" s="63"/>
      <c r="J230" s="63"/>
      <c r="K230" s="63"/>
    </row>
    <row r="231" spans="1:11" ht="15">
      <c r="A231" s="63"/>
      <c r="B231" s="63"/>
      <c r="C231" s="63"/>
      <c r="D231" s="63"/>
      <c r="E231" s="63"/>
      <c r="F231" s="63"/>
      <c r="G231" s="63"/>
      <c r="H231" s="63"/>
      <c r="I231" s="63"/>
      <c r="J231" s="63"/>
      <c r="K231" s="63"/>
    </row>
    <row r="232" spans="1:11" ht="15">
      <c r="A232" s="63"/>
      <c r="B232" s="63"/>
      <c r="C232" s="63"/>
      <c r="D232" s="63"/>
      <c r="E232" s="63"/>
      <c r="F232" s="63"/>
      <c r="G232" s="63"/>
      <c r="H232" s="63"/>
      <c r="I232" s="63"/>
      <c r="J232" s="63"/>
      <c r="K232" s="63"/>
    </row>
    <row r="233" spans="1:11" ht="15">
      <c r="A233" s="63"/>
      <c r="B233" s="63"/>
      <c r="C233" s="63"/>
      <c r="D233" s="63"/>
      <c r="E233" s="63"/>
      <c r="F233" s="63"/>
      <c r="G233" s="63"/>
      <c r="H233" s="63"/>
      <c r="I233" s="63"/>
      <c r="J233" s="63"/>
      <c r="K233" s="63"/>
    </row>
    <row r="234" spans="1:11" ht="15">
      <c r="A234" s="63"/>
      <c r="B234" s="63"/>
      <c r="C234" s="63"/>
      <c r="D234" s="63"/>
      <c r="E234" s="63"/>
      <c r="F234" s="63"/>
      <c r="G234" s="63"/>
      <c r="H234" s="63"/>
      <c r="I234" s="63"/>
      <c r="J234" s="63"/>
      <c r="K234" s="63"/>
    </row>
    <row r="235" spans="1:11" ht="15">
      <c r="A235" s="63"/>
      <c r="B235" s="63"/>
      <c r="C235" s="63"/>
      <c r="D235" s="63"/>
      <c r="E235" s="63"/>
      <c r="F235" s="63"/>
      <c r="G235" s="63"/>
      <c r="H235" s="63"/>
      <c r="I235" s="63"/>
      <c r="J235" s="63"/>
      <c r="K235" s="63"/>
    </row>
    <row r="236" spans="1:11" ht="15">
      <c r="A236" s="63"/>
      <c r="B236" s="63"/>
      <c r="C236" s="63"/>
      <c r="D236" s="63"/>
      <c r="E236" s="63"/>
      <c r="F236" s="63"/>
      <c r="G236" s="63"/>
      <c r="H236" s="63"/>
      <c r="I236" s="63"/>
      <c r="J236" s="63"/>
      <c r="K236" s="63"/>
    </row>
    <row r="237" spans="1:11" ht="15">
      <c r="A237" s="63"/>
      <c r="B237" s="63"/>
      <c r="C237" s="63"/>
      <c r="D237" s="63"/>
      <c r="E237" s="63"/>
      <c r="F237" s="63"/>
      <c r="G237" s="63"/>
      <c r="H237" s="63"/>
      <c r="I237" s="63"/>
      <c r="J237" s="63"/>
      <c r="K237" s="63"/>
    </row>
    <row r="238" spans="1:11" ht="15">
      <c r="A238" s="63"/>
      <c r="B238" s="63"/>
      <c r="C238" s="63"/>
      <c r="D238" s="63"/>
      <c r="E238" s="63"/>
      <c r="F238" s="63"/>
      <c r="G238" s="63"/>
      <c r="H238" s="63"/>
      <c r="I238" s="63"/>
      <c r="J238" s="63"/>
      <c r="K238" s="63"/>
    </row>
    <row r="239" spans="1:11" ht="15">
      <c r="A239" s="63"/>
      <c r="B239" s="63"/>
      <c r="C239" s="63"/>
      <c r="D239" s="63"/>
      <c r="E239" s="63"/>
      <c r="F239" s="63"/>
      <c r="G239" s="63"/>
      <c r="H239" s="63"/>
      <c r="I239" s="63"/>
      <c r="J239" s="63"/>
      <c r="K239" s="63"/>
    </row>
    <row r="240" spans="1:11" ht="15">
      <c r="A240" s="63"/>
      <c r="B240" s="63"/>
      <c r="C240" s="63"/>
      <c r="D240" s="63"/>
      <c r="E240" s="63"/>
      <c r="F240" s="63"/>
      <c r="G240" s="63"/>
      <c r="H240" s="63"/>
      <c r="I240" s="63"/>
      <c r="J240" s="63"/>
      <c r="K240" s="63"/>
    </row>
    <row r="241" spans="1:11" ht="15">
      <c r="A241" s="63"/>
      <c r="B241" s="63"/>
      <c r="C241" s="63"/>
      <c r="D241" s="63"/>
      <c r="E241" s="63"/>
      <c r="F241" s="63"/>
      <c r="G241" s="63"/>
      <c r="H241" s="63"/>
      <c r="I241" s="63"/>
      <c r="J241" s="63"/>
      <c r="K241" s="63"/>
    </row>
    <row r="242" spans="1:11" ht="15">
      <c r="A242" s="63"/>
      <c r="B242" s="63"/>
      <c r="C242" s="63"/>
      <c r="D242" s="63"/>
      <c r="E242" s="63"/>
      <c r="F242" s="63"/>
      <c r="G242" s="63"/>
      <c r="H242" s="63"/>
      <c r="I242" s="63"/>
      <c r="J242" s="63"/>
      <c r="K242" s="63"/>
    </row>
    <row r="243" spans="1:11" ht="15">
      <c r="A243" s="63"/>
      <c r="B243" s="63"/>
      <c r="C243" s="63"/>
      <c r="D243" s="63"/>
      <c r="E243" s="63"/>
      <c r="F243" s="63"/>
      <c r="G243" s="63"/>
      <c r="H243" s="63"/>
      <c r="I243" s="63"/>
      <c r="J243" s="63"/>
      <c r="K243" s="63"/>
    </row>
    <row r="244" spans="1:11" ht="15">
      <c r="A244" s="63"/>
      <c r="B244" s="63"/>
      <c r="C244" s="63"/>
      <c r="D244" s="63"/>
      <c r="E244" s="63"/>
      <c r="F244" s="63"/>
      <c r="G244" s="63"/>
      <c r="H244" s="63"/>
      <c r="I244" s="63"/>
      <c r="J244" s="63"/>
      <c r="K244" s="63"/>
    </row>
    <row r="245" spans="1:11" ht="15">
      <c r="A245" s="63"/>
      <c r="B245" s="63"/>
      <c r="C245" s="63"/>
      <c r="D245" s="63"/>
      <c r="E245" s="63"/>
      <c r="F245" s="63"/>
      <c r="G245" s="63"/>
      <c r="H245" s="63"/>
      <c r="I245" s="63"/>
      <c r="J245" s="63"/>
      <c r="K245" s="63"/>
    </row>
    <row r="246" spans="1:11" ht="15">
      <c r="A246" s="63"/>
      <c r="B246" s="63"/>
      <c r="C246" s="63"/>
      <c r="D246" s="63"/>
      <c r="E246" s="63"/>
      <c r="F246" s="63"/>
      <c r="G246" s="63"/>
      <c r="H246" s="63"/>
      <c r="I246" s="63"/>
      <c r="J246" s="63"/>
      <c r="K246" s="63"/>
    </row>
    <row r="247" spans="1:11" ht="15">
      <c r="A247" s="63"/>
      <c r="B247" s="63"/>
      <c r="C247" s="63"/>
      <c r="D247" s="63"/>
      <c r="E247" s="63"/>
      <c r="F247" s="63"/>
      <c r="G247" s="63"/>
      <c r="H247" s="63"/>
      <c r="I247" s="63"/>
      <c r="J247" s="63"/>
      <c r="K247" s="63"/>
    </row>
    <row r="248" spans="1:11" ht="15">
      <c r="A248" s="63"/>
      <c r="B248" s="63"/>
      <c r="C248" s="63"/>
      <c r="D248" s="63"/>
      <c r="E248" s="63"/>
      <c r="F248" s="63"/>
      <c r="G248" s="63"/>
      <c r="H248" s="63"/>
      <c r="I248" s="63"/>
      <c r="J248" s="63"/>
      <c r="K248" s="63"/>
    </row>
    <row r="249" spans="1:11" ht="15">
      <c r="A249" s="63"/>
      <c r="B249" s="63"/>
      <c r="C249" s="63"/>
      <c r="D249" s="63"/>
      <c r="E249" s="63"/>
      <c r="F249" s="63"/>
      <c r="G249" s="63"/>
      <c r="H249" s="63"/>
      <c r="I249" s="63"/>
      <c r="J249" s="63"/>
      <c r="K249" s="63"/>
    </row>
    <row r="250" spans="1:11" ht="15">
      <c r="A250" s="63"/>
      <c r="B250" s="63"/>
      <c r="C250" s="63"/>
      <c r="D250" s="63"/>
      <c r="E250" s="63"/>
      <c r="F250" s="63"/>
      <c r="G250" s="63"/>
      <c r="H250" s="63"/>
      <c r="I250" s="63"/>
      <c r="J250" s="63"/>
      <c r="K250" s="63"/>
    </row>
    <row r="251" spans="1:11" ht="15">
      <c r="A251" s="63"/>
      <c r="B251" s="63"/>
      <c r="C251" s="63"/>
      <c r="D251" s="63"/>
      <c r="E251" s="63"/>
      <c r="F251" s="63"/>
      <c r="G251" s="63"/>
      <c r="H251" s="63"/>
      <c r="I251" s="63"/>
      <c r="J251" s="63"/>
      <c r="K251" s="63"/>
    </row>
    <row r="252" spans="1:11" ht="15">
      <c r="A252" s="63"/>
      <c r="B252" s="63"/>
      <c r="C252" s="63"/>
      <c r="D252" s="63"/>
      <c r="E252" s="63"/>
      <c r="F252" s="63"/>
      <c r="G252" s="63"/>
      <c r="H252" s="63"/>
      <c r="I252" s="63"/>
      <c r="J252" s="63"/>
      <c r="K252" s="63"/>
    </row>
    <row r="253" spans="1:11" ht="15">
      <c r="A253" s="63"/>
      <c r="B253" s="63"/>
      <c r="C253" s="63"/>
      <c r="D253" s="63"/>
      <c r="E253" s="63"/>
      <c r="F253" s="63"/>
      <c r="G253" s="63"/>
      <c r="H253" s="63"/>
      <c r="I253" s="63"/>
      <c r="J253" s="63"/>
      <c r="K253" s="63"/>
    </row>
    <row r="254" spans="1:11" ht="15">
      <c r="A254" s="63"/>
      <c r="B254" s="63"/>
      <c r="C254" s="63"/>
      <c r="D254" s="63"/>
      <c r="E254" s="63"/>
      <c r="F254" s="63"/>
      <c r="G254" s="63"/>
      <c r="H254" s="63"/>
      <c r="I254" s="63"/>
      <c r="J254" s="63"/>
      <c r="K254" s="63"/>
    </row>
    <row r="255" spans="1:11" ht="15">
      <c r="A255" s="63"/>
      <c r="B255" s="63"/>
      <c r="C255" s="63"/>
      <c r="D255" s="63"/>
      <c r="E255" s="63"/>
      <c r="F255" s="63"/>
      <c r="G255" s="63"/>
      <c r="H255" s="63"/>
      <c r="I255" s="63"/>
      <c r="J255" s="63"/>
      <c r="K255" s="63"/>
    </row>
    <row r="256" spans="1:11" ht="15">
      <c r="A256" s="63"/>
      <c r="B256" s="63"/>
      <c r="C256" s="63"/>
      <c r="D256" s="63"/>
      <c r="E256" s="63"/>
      <c r="F256" s="63"/>
      <c r="G256" s="63"/>
      <c r="H256" s="63"/>
      <c r="I256" s="63"/>
      <c r="J256" s="63"/>
      <c r="K256" s="63"/>
    </row>
    <row r="257" spans="1:11" ht="15">
      <c r="A257" s="63"/>
      <c r="B257" s="63"/>
      <c r="C257" s="63"/>
      <c r="D257" s="63"/>
      <c r="E257" s="63"/>
      <c r="F257" s="63"/>
      <c r="G257" s="63"/>
      <c r="H257" s="63"/>
      <c r="I257" s="63"/>
      <c r="J257" s="63"/>
      <c r="K257" s="63"/>
    </row>
    <row r="258" spans="1:11" ht="15">
      <c r="A258" s="63"/>
      <c r="B258" s="63"/>
      <c r="C258" s="63"/>
      <c r="D258" s="63"/>
      <c r="E258" s="63"/>
      <c r="F258" s="63"/>
      <c r="G258" s="63"/>
      <c r="H258" s="63"/>
      <c r="I258" s="63"/>
      <c r="J258" s="63"/>
      <c r="K258" s="63"/>
    </row>
    <row r="259" spans="1:11" ht="15">
      <c r="A259" s="63"/>
      <c r="B259" s="63"/>
      <c r="C259" s="63"/>
      <c r="D259" s="63"/>
      <c r="E259" s="63"/>
      <c r="F259" s="63"/>
      <c r="G259" s="63"/>
      <c r="H259" s="63"/>
      <c r="I259" s="63"/>
      <c r="J259" s="63"/>
      <c r="K259" s="63"/>
    </row>
    <row r="260" spans="1:11" ht="15">
      <c r="A260" s="63"/>
      <c r="B260" s="63"/>
      <c r="C260" s="63"/>
      <c r="D260" s="63"/>
      <c r="E260" s="63"/>
      <c r="F260" s="63"/>
      <c r="G260" s="63"/>
      <c r="H260" s="63"/>
      <c r="I260" s="63"/>
      <c r="J260" s="63"/>
      <c r="K260" s="63"/>
    </row>
    <row r="261" spans="1:11" ht="15">
      <c r="A261" s="63"/>
      <c r="B261" s="63"/>
      <c r="C261" s="63"/>
      <c r="D261" s="63"/>
      <c r="E261" s="63"/>
      <c r="F261" s="63"/>
      <c r="G261" s="63"/>
      <c r="H261" s="63"/>
      <c r="I261" s="63"/>
      <c r="J261" s="63"/>
      <c r="K261" s="63"/>
    </row>
    <row r="262" spans="1:11" ht="15">
      <c r="A262" s="63"/>
      <c r="B262" s="63"/>
      <c r="C262" s="63"/>
      <c r="D262" s="63"/>
      <c r="E262" s="63"/>
      <c r="F262" s="63"/>
      <c r="G262" s="63"/>
      <c r="H262" s="63"/>
      <c r="I262" s="63"/>
      <c r="J262" s="63"/>
      <c r="K262" s="63"/>
    </row>
    <row r="263" spans="1:11" ht="15">
      <c r="A263" s="63"/>
      <c r="B263" s="63"/>
      <c r="C263" s="63"/>
      <c r="D263" s="63"/>
      <c r="E263" s="63"/>
      <c r="F263" s="63"/>
      <c r="G263" s="63"/>
      <c r="H263" s="63"/>
      <c r="I263" s="63"/>
      <c r="J263" s="63"/>
      <c r="K263" s="63"/>
    </row>
    <row r="264" spans="1:11" ht="15">
      <c r="A264" s="63"/>
      <c r="B264" s="63"/>
      <c r="C264" s="63"/>
      <c r="D264" s="63"/>
      <c r="E264" s="63"/>
      <c r="F264" s="63"/>
      <c r="G264" s="63"/>
      <c r="H264" s="63"/>
      <c r="I264" s="63"/>
      <c r="J264" s="63"/>
      <c r="K264" s="63"/>
    </row>
    <row r="265" spans="1:11" ht="15">
      <c r="A265" s="63"/>
      <c r="B265" s="63"/>
      <c r="C265" s="63"/>
      <c r="D265" s="63"/>
      <c r="E265" s="63"/>
      <c r="F265" s="63"/>
      <c r="G265" s="63"/>
      <c r="H265" s="63"/>
      <c r="I265" s="63"/>
      <c r="J265" s="63"/>
      <c r="K265" s="63"/>
    </row>
    <row r="266" spans="1:11" ht="15">
      <c r="A266" s="63"/>
      <c r="B266" s="63"/>
      <c r="C266" s="63"/>
      <c r="D266" s="63"/>
      <c r="E266" s="63"/>
      <c r="F266" s="63"/>
      <c r="G266" s="63"/>
      <c r="H266" s="63"/>
      <c r="I266" s="63"/>
      <c r="J266" s="63"/>
      <c r="K266" s="63"/>
    </row>
    <row r="267" spans="1:11" ht="15">
      <c r="A267" s="63"/>
      <c r="B267" s="63"/>
      <c r="C267" s="63"/>
      <c r="D267" s="63"/>
      <c r="E267" s="63"/>
      <c r="F267" s="63"/>
      <c r="G267" s="63"/>
      <c r="H267" s="63"/>
      <c r="I267" s="63"/>
      <c r="J267" s="63"/>
      <c r="K267" s="63"/>
    </row>
    <row r="268" spans="1:11" ht="15">
      <c r="A268" s="63"/>
      <c r="B268" s="63"/>
      <c r="C268" s="63"/>
      <c r="D268" s="63"/>
      <c r="E268" s="63"/>
      <c r="F268" s="63"/>
      <c r="G268" s="63"/>
      <c r="H268" s="63"/>
      <c r="I268" s="63"/>
      <c r="J268" s="63"/>
      <c r="K268" s="63"/>
    </row>
    <row r="269" spans="1:11" ht="15">
      <c r="A269" s="63"/>
      <c r="B269" s="63"/>
      <c r="C269" s="63"/>
      <c r="D269" s="63"/>
      <c r="E269" s="63"/>
      <c r="F269" s="63"/>
      <c r="G269" s="63"/>
      <c r="H269" s="63"/>
      <c r="I269" s="63"/>
      <c r="J269" s="63"/>
      <c r="K269" s="63"/>
    </row>
    <row r="270" spans="1:11" ht="15">
      <c r="A270" s="63"/>
      <c r="B270" s="63"/>
      <c r="C270" s="63"/>
      <c r="D270" s="63"/>
      <c r="E270" s="63"/>
      <c r="F270" s="63"/>
      <c r="G270" s="63"/>
      <c r="H270" s="63"/>
      <c r="I270" s="63"/>
      <c r="J270" s="63"/>
      <c r="K270" s="63"/>
    </row>
    <row r="271" spans="1:11" ht="15">
      <c r="A271" s="63"/>
      <c r="B271" s="63"/>
      <c r="C271" s="63"/>
      <c r="D271" s="63"/>
      <c r="E271" s="63"/>
      <c r="F271" s="63"/>
      <c r="G271" s="63"/>
      <c r="H271" s="63"/>
      <c r="I271" s="63"/>
      <c r="J271" s="63"/>
      <c r="K271" s="63"/>
    </row>
    <row r="272" spans="1:11" ht="15">
      <c r="A272" s="63"/>
      <c r="B272" s="63"/>
      <c r="C272" s="63"/>
      <c r="D272" s="63"/>
      <c r="E272" s="63"/>
      <c r="F272" s="63"/>
      <c r="G272" s="63"/>
      <c r="H272" s="63"/>
      <c r="I272" s="63"/>
      <c r="J272" s="63"/>
      <c r="K272" s="63"/>
    </row>
    <row r="273" spans="1:11" ht="15">
      <c r="A273" s="63"/>
      <c r="B273" s="63"/>
      <c r="C273" s="63"/>
      <c r="D273" s="63"/>
      <c r="E273" s="63"/>
      <c r="F273" s="63"/>
      <c r="G273" s="63"/>
      <c r="H273" s="63"/>
      <c r="I273" s="63"/>
      <c r="J273" s="63"/>
      <c r="K273" s="63"/>
    </row>
    <row r="274" spans="1:11" ht="15">
      <c r="A274" s="63"/>
      <c r="B274" s="63"/>
      <c r="C274" s="63"/>
      <c r="D274" s="63"/>
      <c r="E274" s="63"/>
      <c r="F274" s="63"/>
      <c r="G274" s="63"/>
      <c r="H274" s="63"/>
      <c r="I274" s="63"/>
      <c r="J274" s="63"/>
      <c r="K274" s="63"/>
    </row>
    <row r="275" spans="1:11" ht="15">
      <c r="A275" s="63"/>
      <c r="B275" s="63"/>
      <c r="C275" s="63"/>
      <c r="D275" s="63"/>
      <c r="E275" s="63"/>
      <c r="F275" s="63"/>
      <c r="G275" s="63"/>
      <c r="H275" s="63"/>
      <c r="I275" s="63"/>
      <c r="J275" s="63"/>
      <c r="K275" s="63"/>
    </row>
    <row r="276" spans="1:11" ht="15">
      <c r="A276" s="63"/>
      <c r="B276" s="63"/>
      <c r="C276" s="63"/>
      <c r="D276" s="63"/>
      <c r="E276" s="63"/>
      <c r="F276" s="63"/>
      <c r="G276" s="63"/>
      <c r="H276" s="63"/>
      <c r="I276" s="63"/>
      <c r="J276" s="63"/>
      <c r="K276" s="63"/>
    </row>
    <row r="277" spans="1:11" ht="15">
      <c r="A277" s="63"/>
      <c r="B277" s="63"/>
      <c r="C277" s="63"/>
      <c r="D277" s="63"/>
      <c r="E277" s="63"/>
      <c r="F277" s="63"/>
      <c r="G277" s="63"/>
      <c r="H277" s="63"/>
      <c r="I277" s="63"/>
      <c r="J277" s="63"/>
      <c r="K277" s="63"/>
    </row>
    <row r="278" spans="1:11" ht="15">
      <c r="A278" s="63"/>
      <c r="B278" s="63"/>
      <c r="C278" s="63"/>
      <c r="D278" s="63"/>
      <c r="E278" s="63"/>
      <c r="F278" s="63"/>
      <c r="G278" s="63"/>
      <c r="H278" s="63"/>
      <c r="I278" s="63"/>
      <c r="J278" s="63"/>
      <c r="K278" s="63"/>
    </row>
    <row r="279" spans="1:11" ht="15">
      <c r="A279" s="63"/>
      <c r="B279" s="63"/>
      <c r="C279" s="63"/>
      <c r="D279" s="63"/>
      <c r="E279" s="63"/>
      <c r="F279" s="63"/>
      <c r="G279" s="63"/>
      <c r="H279" s="63"/>
      <c r="I279" s="63"/>
      <c r="J279" s="63"/>
      <c r="K279" s="63"/>
    </row>
    <row r="280" spans="1:11" ht="15">
      <c r="A280" s="63"/>
      <c r="B280" s="63"/>
      <c r="C280" s="63"/>
      <c r="D280" s="63"/>
      <c r="E280" s="63"/>
      <c r="F280" s="63"/>
      <c r="G280" s="63"/>
      <c r="H280" s="63"/>
      <c r="I280" s="63"/>
      <c r="J280" s="63"/>
      <c r="K280" s="63"/>
    </row>
    <row r="281" spans="1:11" ht="15">
      <c r="A281" s="63"/>
      <c r="B281" s="63"/>
      <c r="C281" s="63"/>
      <c r="D281" s="63"/>
      <c r="E281" s="63"/>
      <c r="F281" s="63"/>
      <c r="G281" s="63"/>
      <c r="H281" s="63"/>
      <c r="I281" s="63"/>
      <c r="J281" s="63"/>
      <c r="K281" s="63"/>
    </row>
    <row r="282" spans="1:11" ht="15">
      <c r="A282" s="63"/>
      <c r="B282" s="63"/>
      <c r="C282" s="63"/>
      <c r="D282" s="63"/>
      <c r="E282" s="63"/>
      <c r="F282" s="63"/>
      <c r="G282" s="63"/>
      <c r="H282" s="63"/>
      <c r="I282" s="63"/>
      <c r="J282" s="63"/>
      <c r="K282" s="63"/>
    </row>
    <row r="283" spans="1:11" ht="15">
      <c r="A283" s="63"/>
      <c r="B283" s="63"/>
      <c r="C283" s="63"/>
      <c r="D283" s="63"/>
      <c r="E283" s="63"/>
      <c r="F283" s="63"/>
      <c r="G283" s="63"/>
      <c r="H283" s="63"/>
      <c r="I283" s="63"/>
      <c r="J283" s="63"/>
      <c r="K283" s="63"/>
    </row>
    <row r="284" spans="1:11" ht="15">
      <c r="A284" s="63"/>
      <c r="B284" s="63"/>
      <c r="C284" s="63"/>
      <c r="D284" s="63"/>
      <c r="E284" s="63"/>
      <c r="F284" s="63"/>
      <c r="G284" s="63"/>
      <c r="H284" s="63"/>
      <c r="I284" s="63"/>
      <c r="J284" s="63"/>
      <c r="K284" s="63"/>
    </row>
    <row r="285" spans="1:11" ht="15">
      <c r="A285" s="63"/>
      <c r="B285" s="63"/>
      <c r="C285" s="63"/>
      <c r="D285" s="63"/>
      <c r="E285" s="63"/>
      <c r="F285" s="63"/>
      <c r="G285" s="63"/>
      <c r="H285" s="63"/>
      <c r="I285" s="63"/>
      <c r="J285" s="63"/>
      <c r="K285" s="63"/>
    </row>
    <row r="286" spans="1:11" ht="15">
      <c r="A286" s="63"/>
      <c r="B286" s="63"/>
      <c r="C286" s="63"/>
      <c r="D286" s="63"/>
      <c r="E286" s="63"/>
      <c r="F286" s="63"/>
      <c r="G286" s="63"/>
      <c r="H286" s="63"/>
      <c r="I286" s="63"/>
      <c r="J286" s="63"/>
      <c r="K286" s="63"/>
    </row>
    <row r="287" spans="1:11" ht="15">
      <c r="A287" s="63"/>
      <c r="B287" s="63"/>
      <c r="C287" s="63"/>
      <c r="D287" s="63"/>
      <c r="E287" s="63"/>
      <c r="F287" s="63"/>
      <c r="G287" s="63"/>
      <c r="H287" s="63"/>
      <c r="I287" s="63"/>
      <c r="J287" s="63"/>
      <c r="K287" s="63"/>
    </row>
    <row r="288" spans="1:11" ht="15">
      <c r="A288" s="63"/>
      <c r="B288" s="63"/>
      <c r="C288" s="63"/>
      <c r="D288" s="63"/>
      <c r="E288" s="63"/>
      <c r="F288" s="63"/>
      <c r="G288" s="63"/>
      <c r="H288" s="63"/>
      <c r="I288" s="63"/>
      <c r="J288" s="63"/>
      <c r="K288" s="63"/>
    </row>
    <row r="289" spans="1:11" ht="15">
      <c r="A289" s="63"/>
      <c r="B289" s="63"/>
      <c r="C289" s="63"/>
      <c r="D289" s="63"/>
      <c r="E289" s="63"/>
      <c r="F289" s="63"/>
      <c r="G289" s="63"/>
      <c r="H289" s="63"/>
      <c r="I289" s="63"/>
      <c r="J289" s="63"/>
      <c r="K289" s="63"/>
    </row>
    <row r="290" spans="1:11" ht="15">
      <c r="A290" s="63"/>
      <c r="B290" s="63"/>
      <c r="C290" s="63"/>
      <c r="D290" s="63"/>
      <c r="E290" s="63"/>
      <c r="F290" s="63"/>
      <c r="G290" s="63"/>
      <c r="H290" s="63"/>
      <c r="I290" s="63"/>
      <c r="J290" s="63"/>
      <c r="K290" s="63"/>
    </row>
  </sheetData>
  <sheetProtection sheet="1" objects="1" scenarios="1" selectLockedCells="1" selectUnlockedCells="1"/>
  <mergeCells count="184">
    <mergeCell ref="AN9:AN10"/>
    <mergeCell ref="AN11:AN21"/>
    <mergeCell ref="AM12:AM21"/>
    <mergeCell ref="AD29:AD33"/>
    <mergeCell ref="AI29:AI33"/>
    <mergeCell ref="AO9:AO10"/>
    <mergeCell ref="AO11:AO21"/>
    <mergeCell ref="AF9:AF10"/>
    <mergeCell ref="AH9:AH10"/>
    <mergeCell ref="AI9:AI10"/>
    <mergeCell ref="AB6:AB9"/>
    <mergeCell ref="AC6:AC9"/>
    <mergeCell ref="AD6:AM8"/>
    <mergeCell ref="A2:J2"/>
    <mergeCell ref="AQ2:AT2"/>
    <mergeCell ref="A3:B3"/>
    <mergeCell ref="E3:J3"/>
    <mergeCell ref="AP3:AP28"/>
    <mergeCell ref="AQ3:AT4"/>
    <mergeCell ref="N9:N10"/>
    <mergeCell ref="T6:T10"/>
    <mergeCell ref="E6:E7"/>
    <mergeCell ref="F6:G6"/>
    <mergeCell ref="H6:H7"/>
    <mergeCell ref="I6:J7"/>
    <mergeCell ref="A9:F9"/>
    <mergeCell ref="G9:J9"/>
    <mergeCell ref="A8:B8"/>
    <mergeCell ref="I8:J8"/>
    <mergeCell ref="L9:L10"/>
    <mergeCell ref="AX3:AX28"/>
    <mergeCell ref="A4:B4"/>
    <mergeCell ref="E4:J4"/>
    <mergeCell ref="A5:B5"/>
    <mergeCell ref="C5:J5"/>
    <mergeCell ref="A6:B7"/>
    <mergeCell ref="C6:C7"/>
    <mergeCell ref="D6:D7"/>
    <mergeCell ref="V14:V15"/>
    <mergeCell ref="A15:D15"/>
    <mergeCell ref="G15:H15"/>
    <mergeCell ref="I15:J15"/>
    <mergeCell ref="I13:J13"/>
    <mergeCell ref="A14:D14"/>
    <mergeCell ref="E14:F14"/>
    <mergeCell ref="G14:H14"/>
    <mergeCell ref="Y6:Y10"/>
    <mergeCell ref="Z6:Z10"/>
    <mergeCell ref="U6:V10"/>
    <mergeCell ref="AG9:AG10"/>
    <mergeCell ref="M9:M10"/>
    <mergeCell ref="AA6:AA10"/>
    <mergeCell ref="AD9:AD10"/>
    <mergeCell ref="AE9:AE10"/>
    <mergeCell ref="O9:O10"/>
    <mergeCell ref="P9:P10"/>
    <mergeCell ref="AJ9:AJ10"/>
    <mergeCell ref="AK9:AK10"/>
    <mergeCell ref="AL9:AL10"/>
    <mergeCell ref="AM9:AM10"/>
    <mergeCell ref="A10:D10"/>
    <mergeCell ref="E10:F10"/>
    <mergeCell ref="G10:H10"/>
    <mergeCell ref="I10:J10"/>
    <mergeCell ref="R9:R10"/>
    <mergeCell ref="W6:X10"/>
    <mergeCell ref="A11:D11"/>
    <mergeCell ref="E11:F11"/>
    <mergeCell ref="G11:H11"/>
    <mergeCell ref="I11:J11"/>
    <mergeCell ref="V11:V12"/>
    <mergeCell ref="A16:D16"/>
    <mergeCell ref="E16:F16"/>
    <mergeCell ref="G16:H16"/>
    <mergeCell ref="I16:J16"/>
    <mergeCell ref="E15:F15"/>
    <mergeCell ref="A17:D17"/>
    <mergeCell ref="E17:F17"/>
    <mergeCell ref="G17:H17"/>
    <mergeCell ref="I17:J17"/>
    <mergeCell ref="AG11:AG21"/>
    <mergeCell ref="AH11:AH21"/>
    <mergeCell ref="V17:V21"/>
    <mergeCell ref="A18:D18"/>
    <mergeCell ref="E18:F18"/>
    <mergeCell ref="G18:H18"/>
    <mergeCell ref="AI11:AI21"/>
    <mergeCell ref="AJ11:AJ21"/>
    <mergeCell ref="AK11:AK21"/>
    <mergeCell ref="W11:W21"/>
    <mergeCell ref="X11:X21"/>
    <mergeCell ref="Z11:Z21"/>
    <mergeCell ref="AD11:AD21"/>
    <mergeCell ref="AE11:AE21"/>
    <mergeCell ref="AB19:AB22"/>
    <mergeCell ref="AC19:AC22"/>
    <mergeCell ref="AL11:AL21"/>
    <mergeCell ref="A12:D12"/>
    <mergeCell ref="E12:F12"/>
    <mergeCell ref="G12:H12"/>
    <mergeCell ref="I12:J12"/>
    <mergeCell ref="AB12:AB16"/>
    <mergeCell ref="A13:D13"/>
    <mergeCell ref="E13:F13"/>
    <mergeCell ref="G13:H13"/>
    <mergeCell ref="AF11:AF21"/>
    <mergeCell ref="I18:J18"/>
    <mergeCell ref="A19:D19"/>
    <mergeCell ref="E19:F19"/>
    <mergeCell ref="G19:H19"/>
    <mergeCell ref="I19:J19"/>
    <mergeCell ref="A20:D20"/>
    <mergeCell ref="A26:B26"/>
    <mergeCell ref="C26:D26"/>
    <mergeCell ref="I14:J14"/>
    <mergeCell ref="E20:F20"/>
    <mergeCell ref="G20:H20"/>
    <mergeCell ref="I20:J20"/>
    <mergeCell ref="A21:D21"/>
    <mergeCell ref="E21:F21"/>
    <mergeCell ref="G21:H21"/>
    <mergeCell ref="I21:J21"/>
    <mergeCell ref="A22:D22"/>
    <mergeCell ref="E22:F22"/>
    <mergeCell ref="G22:H22"/>
    <mergeCell ref="I22:J22"/>
    <mergeCell ref="Y22:Z22"/>
    <mergeCell ref="AD22:AE22"/>
    <mergeCell ref="AJ23:AJ28"/>
    <mergeCell ref="AK23:AK28"/>
    <mergeCell ref="AF22:AG22"/>
    <mergeCell ref="A23:B23"/>
    <mergeCell ref="C23:D23"/>
    <mergeCell ref="E23:F23"/>
    <mergeCell ref="G23:H23"/>
    <mergeCell ref="I23:J23"/>
    <mergeCell ref="V23:V28"/>
    <mergeCell ref="W23:W28"/>
    <mergeCell ref="E26:F26"/>
    <mergeCell ref="G26:H26"/>
    <mergeCell ref="I26:J26"/>
    <mergeCell ref="AB24:AB26"/>
    <mergeCell ref="AC24:AC26"/>
    <mergeCell ref="AB27:AB28"/>
    <mergeCell ref="AC27:AC28"/>
    <mergeCell ref="X23:X28"/>
    <mergeCell ref="Z23:Z28"/>
    <mergeCell ref="G25:H25"/>
    <mergeCell ref="A24:B24"/>
    <mergeCell ref="C24:D24"/>
    <mergeCell ref="E24:F24"/>
    <mergeCell ref="G24:H24"/>
    <mergeCell ref="I24:J24"/>
    <mergeCell ref="A25:B25"/>
    <mergeCell ref="C25:D25"/>
    <mergeCell ref="E25:F25"/>
    <mergeCell ref="I25:J25"/>
    <mergeCell ref="I27:J27"/>
    <mergeCell ref="AQ27:AT28"/>
    <mergeCell ref="AU3:AU28"/>
    <mergeCell ref="AW3:AW4"/>
    <mergeCell ref="AL23:AL28"/>
    <mergeCell ref="AM23:AM28"/>
    <mergeCell ref="AD23:AE28"/>
    <mergeCell ref="AF23:AG28"/>
    <mergeCell ref="AH23:AH28"/>
    <mergeCell ref="AI23:AI28"/>
    <mergeCell ref="AW27:AW28"/>
    <mergeCell ref="A28:B28"/>
    <mergeCell ref="C28:D28"/>
    <mergeCell ref="E28:F28"/>
    <mergeCell ref="G28:H28"/>
    <mergeCell ref="I28:J28"/>
    <mergeCell ref="A27:B27"/>
    <mergeCell ref="C27:D27"/>
    <mergeCell ref="E27:F27"/>
    <mergeCell ref="G27:H27"/>
    <mergeCell ref="AP34:AU35"/>
    <mergeCell ref="AP29:AP30"/>
    <mergeCell ref="AQ29:AT29"/>
    <mergeCell ref="AU29:AU30"/>
    <mergeCell ref="AQ30:AT31"/>
    <mergeCell ref="AP31:AP32"/>
    <mergeCell ref="AU31:AU32"/>
  </mergeCells>
  <conditionalFormatting sqref="AQ7:AT8 AQ19:AT20 AQ23:AT24">
    <cfRule type="expression" priority="13" dxfId="5">
      <formula>$H$8=5</formula>
    </cfRule>
  </conditionalFormatting>
  <conditionalFormatting sqref="AQ11:AT12">
    <cfRule type="expression" priority="11" dxfId="5">
      <formula>$H$8=5</formula>
    </cfRule>
    <cfRule type="expression" priority="12" dxfId="10">
      <formula>$H$8=5</formula>
    </cfRule>
  </conditionalFormatting>
  <conditionalFormatting sqref="AQ15:AT16">
    <cfRule type="expression" priority="6" dxfId="5">
      <formula>$H$8=1</formula>
    </cfRule>
    <cfRule type="expression" priority="10" dxfId="5">
      <formula>$H$8=5</formula>
    </cfRule>
  </conditionalFormatting>
  <conditionalFormatting sqref="AQ8:AT9 AQ13:AT14 AQ18:AT19 AQ22:AT23">
    <cfRule type="expression" priority="9" dxfId="5">
      <formula>$H$8=4</formula>
    </cfRule>
  </conditionalFormatting>
  <conditionalFormatting sqref="AQ9:AT10 AQ15:AT16 AQ21:AT22">
    <cfRule type="expression" priority="8" dxfId="5">
      <formula>$H$8=3</formula>
    </cfRule>
  </conditionalFormatting>
  <conditionalFormatting sqref="AQ11:AT12 AQ19:AT20">
    <cfRule type="expression" priority="7" dxfId="5">
      <formula>$H$8=2</formula>
    </cfRule>
  </conditionalFormatting>
  <conditionalFormatting sqref="AQ17:AT17 AQ15:AT15">
    <cfRule type="expression" priority="5" dxfId="130">
      <formula>$H$8=1</formula>
    </cfRule>
  </conditionalFormatting>
  <conditionalFormatting sqref="AQ11:AT11 AQ13:AT13 AQ19:AT19 AQ21:AT21">
    <cfRule type="expression" priority="4" dxfId="130">
      <formula>$H$8=2</formula>
    </cfRule>
  </conditionalFormatting>
  <conditionalFormatting sqref="AQ9:AT9 AQ11:AT11 AQ15:AT15 AQ17:AT17 AQ21:AT21 AQ23:AT23">
    <cfRule type="expression" priority="3" dxfId="130">
      <formula>$H$8=3</formula>
    </cfRule>
  </conditionalFormatting>
  <conditionalFormatting sqref="AQ8:AT8 AQ10:AT10 AQ13:AT13 AQ15:AT15 AQ18:AT18 AQ20:AT20 AQ22:AT22 AQ24:AT24">
    <cfRule type="expression" priority="2" dxfId="130">
      <formula>$H$8=4</formula>
    </cfRule>
  </conditionalFormatting>
  <conditionalFormatting sqref="AQ7:AT7 AQ9:AT9 AQ11:AT11 AQ13:AT13 AQ15:AT15 AQ17:AT17 AQ19:AT19 AQ21:AT21 AQ23:AT23 AQ25:AT25">
    <cfRule type="expression" priority="1" dxfId="0">
      <formula>$H$8=5</formula>
    </cfRule>
  </conditionalFormatting>
  <dataValidations count="11">
    <dataValidation allowBlank="1" showInputMessage="1" showErrorMessage="1" prompt="Выбирите цвет материала" sqref="C5"/>
    <dataValidation allowBlank="1" showInputMessage="1" showErrorMessage="1" prompt="Выбирите материал наполнения" sqref="I8"/>
    <dataValidation type="whole" showInputMessage="1" showErrorMessage="1" prompt="Добустимые значения:     0, 1, 2, 3, 4, 5." errorTitle="Не допостимое значение" error="Введенное значение не соответствует диапазону: 0, 1, 2, 3, 4, 5." sqref="H8">
      <formula1>0</formula1>
      <formula2>5</formula2>
    </dataValidation>
    <dataValidation allowBlank="1" showInputMessage="1" showErrorMessage="1" promptTitle="Внимание ! ! !" prompt="Номер заказа заполняется при оформлении заказа в магазине." sqref="C3"/>
    <dataValidation allowBlank="1" showInputMessage="1" showErrorMessage="1" prompt="Укажите ваши Ф.И.О. в именительном падеже" sqref="E3"/>
    <dataValidation allowBlank="1" showInputMessage="1" showErrorMessage="1" prompt="Укажите ваш контактный телефон" sqref="E4:K4"/>
    <dataValidation errorStyle="information" type="whole" allowBlank="1" showInputMessage="1" showErrorMessage="1" prompt="ШИРИНА&#10;Минимальное значение: 296&#10;Максимальное значение: 2800" error="Минимальное значение: 296&#10;Максимальное значение: 2800&#10;&#10;Фасады, без наполнения,чей размер менее 296 мм расчитываются ниже! ! !&#10;Фасады размер которых превышает 2800 мм НЕ  ИЗГОТАВЛИВАЕМ ! ! !" sqref="D8">
      <formula1>296</formula1>
      <formula2>2800</formula2>
    </dataValidation>
    <dataValidation errorStyle="information" type="whole" allowBlank="1" showInputMessage="1" showErrorMessage="1" prompt="ДЛИНА&#10;Минимальное значение: 296&#10;Максимальное значение: 2800" errorTitle="Внимание ! ! !" error="Минимальное значение: 296&#10;Максимальное значение: 2800&#10;&#10;Фасады, без наполнения,чей размер менее 296 мм расчитываются ниже! ! !&#10;Фасады размер которых превышает 2800 мм НЕ  ИЗГОТАВЛИВАЕМ ! ! !" sqref="C8">
      <formula1>296</formula1>
      <formula2>2800</formula2>
    </dataValidation>
    <dataValidation allowBlank="1" showInputMessage="1" showErrorMessage="1" prompt="Количество фасадов" sqref="E8"/>
    <dataValidation allowBlank="1" showInputMessage="1" showErrorMessage="1" prompt="Количество петель по длине:&#10;По умолчанию - 100 мм от крайней верхней и нижней точки фасада&#10;НО НЕ МЕНЕЕ 100 мм от крайний верхней и нижний точки фасада ! ! !" sqref="F8"/>
    <dataValidation allowBlank="1" showInputMessage="1" showErrorMessage="1" prompt="Количество петель по ширине:&#10;По умолчанию - 100 мм от крайней верхней и нижней точки фасада&#10;НО НЕ МЕНЕЕ 100 мм от крайний верхней и нижний точки фасада ! ! !" sqref="G8"/>
  </dataValidation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8"/>
  <dimension ref="A1:AZ290"/>
  <sheetViews>
    <sheetView zoomScale="55" zoomScaleNormal="55" zoomScalePageLayoutView="0" workbookViewId="0" topLeftCell="A1">
      <selection activeCell="Y23" sqref="Y23"/>
    </sheetView>
  </sheetViews>
  <sheetFormatPr defaultColWidth="9.140625" defaultRowHeight="15"/>
  <cols>
    <col min="1" max="2" width="5.7109375" style="1" customWidth="1"/>
    <col min="3" max="3" width="14.00390625" style="1" customWidth="1"/>
    <col min="4" max="8" width="10.7109375" style="1" customWidth="1"/>
    <col min="9" max="11" width="9.7109375" style="1" customWidth="1"/>
    <col min="12" max="12" width="35.8515625" style="1" customWidth="1"/>
    <col min="13" max="13" width="36.00390625" style="1" customWidth="1"/>
    <col min="14" max="14" width="44.57421875" style="1" customWidth="1"/>
    <col min="15" max="15" width="34.421875" style="1" customWidth="1"/>
    <col min="16" max="18" width="14.8515625" style="1" customWidth="1"/>
    <col min="19" max="19" width="12.140625" style="1" customWidth="1"/>
    <col min="20" max="20" width="20.140625" style="1" customWidth="1"/>
    <col min="21" max="24" width="21.421875" style="1" customWidth="1"/>
    <col min="25" max="26" width="20.421875" style="1" customWidth="1"/>
    <col min="27" max="27" width="26.00390625" style="1" customWidth="1"/>
    <col min="28" max="28" width="21.140625" style="1" customWidth="1"/>
    <col min="29" max="29" width="17.140625" style="1" customWidth="1"/>
    <col min="30" max="30" width="21.00390625" style="1" customWidth="1"/>
    <col min="31" max="31" width="20.7109375" style="1" customWidth="1"/>
    <col min="32" max="33" width="17.140625" style="1" customWidth="1"/>
    <col min="34" max="34" width="26.421875" style="1" customWidth="1"/>
    <col min="35" max="35" width="18.421875" style="1" customWidth="1"/>
    <col min="36" max="36" width="25.8515625" style="1" customWidth="1"/>
    <col min="37" max="37" width="18.421875" style="1" customWidth="1"/>
    <col min="38" max="38" width="42.57421875" style="1" customWidth="1"/>
    <col min="39" max="39" width="34.7109375" style="1" customWidth="1"/>
    <col min="40" max="40" width="12.140625" style="1" customWidth="1"/>
    <col min="41" max="41" width="16.00390625" style="1" customWidth="1"/>
    <col min="42" max="42" width="9.7109375" style="1" customWidth="1"/>
    <col min="43" max="46" width="9.140625" style="1" customWidth="1"/>
    <col min="47" max="47" width="9.7109375" style="1" customWidth="1"/>
    <col min="48" max="48" width="4.28125" style="1" customWidth="1"/>
    <col min="49" max="49" width="14.57421875" style="1" customWidth="1"/>
    <col min="50" max="50" width="15.57421875" style="1" customWidth="1"/>
    <col min="51" max="51" width="9.140625" style="1" hidden="1" customWidth="1"/>
    <col min="52" max="53" width="0" style="1" hidden="1" customWidth="1"/>
    <col min="54" max="16384" width="9.140625" style="1" customWidth="1"/>
  </cols>
  <sheetData>
    <row r="1" spans="1:11" ht="6" customHeight="1" thickBo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46" ht="64.5" customHeight="1" thickBot="1">
      <c r="A2" s="270" t="s">
        <v>131</v>
      </c>
      <c r="B2" s="270"/>
      <c r="C2" s="270"/>
      <c r="D2" s="270"/>
      <c r="E2" s="270"/>
      <c r="F2" s="270"/>
      <c r="G2" s="270"/>
      <c r="H2" s="270"/>
      <c r="I2" s="270"/>
      <c r="J2" s="270"/>
      <c r="K2" s="31"/>
      <c r="L2" s="31"/>
      <c r="M2" s="31"/>
      <c r="N2" s="31"/>
      <c r="O2" s="31"/>
      <c r="P2" s="31"/>
      <c r="Q2" s="31"/>
      <c r="R2" s="31"/>
      <c r="S2" s="31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Q2" s="239"/>
      <c r="AR2" s="239"/>
      <c r="AS2" s="239"/>
      <c r="AT2" s="239"/>
    </row>
    <row r="3" spans="1:50" ht="22.5" customHeight="1" thickBot="1">
      <c r="A3" s="266" t="s">
        <v>45</v>
      </c>
      <c r="B3" s="266"/>
      <c r="C3" s="28">
        <f>'БЛАНК ЗАКАЗА'!C3</f>
        <v>0</v>
      </c>
      <c r="D3" s="28" t="s">
        <v>0</v>
      </c>
      <c r="E3" s="266">
        <f>'БЛАНК ЗАКАЗА'!E3:J3</f>
        <v>0</v>
      </c>
      <c r="F3" s="266"/>
      <c r="G3" s="266"/>
      <c r="H3" s="266"/>
      <c r="I3" s="266"/>
      <c r="J3" s="266"/>
      <c r="K3" s="31"/>
      <c r="L3" s="31"/>
      <c r="M3" s="31"/>
      <c r="N3" s="31"/>
      <c r="O3" s="31"/>
      <c r="P3" s="31"/>
      <c r="Q3" s="31"/>
      <c r="R3" s="31"/>
      <c r="S3" s="31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P3" s="284"/>
      <c r="AQ3" s="288"/>
      <c r="AR3" s="288"/>
      <c r="AS3" s="288"/>
      <c r="AT3" s="289"/>
      <c r="AU3" s="287"/>
      <c r="AV3" s="33"/>
      <c r="AW3" s="259">
        <v>100</v>
      </c>
      <c r="AX3" s="279">
        <f>C8</f>
        <v>0</v>
      </c>
    </row>
    <row r="4" spans="1:50" ht="22.5" customHeight="1" thickBot="1">
      <c r="A4" s="266" t="s">
        <v>46</v>
      </c>
      <c r="B4" s="266"/>
      <c r="C4" s="15">
        <f>'БЛАНК ЗАКАЗА'!C4</f>
        <v>0</v>
      </c>
      <c r="D4" s="28" t="s">
        <v>1</v>
      </c>
      <c r="E4" s="266">
        <f>'БЛАНК ЗАКАЗА'!E4:J4</f>
        <v>0</v>
      </c>
      <c r="F4" s="266"/>
      <c r="G4" s="266"/>
      <c r="H4" s="266"/>
      <c r="I4" s="266"/>
      <c r="J4" s="266"/>
      <c r="K4" s="31"/>
      <c r="L4" s="31"/>
      <c r="M4" s="31"/>
      <c r="N4" s="31"/>
      <c r="O4" s="31"/>
      <c r="P4" s="31"/>
      <c r="Q4" s="31"/>
      <c r="R4" s="31"/>
      <c r="S4" s="31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P4" s="285"/>
      <c r="AQ4" s="290"/>
      <c r="AR4" s="290"/>
      <c r="AS4" s="290"/>
      <c r="AT4" s="291"/>
      <c r="AU4" s="287"/>
      <c r="AV4" s="34"/>
      <c r="AW4" s="260"/>
      <c r="AX4" s="280"/>
    </row>
    <row r="5" spans="1:50" ht="22.5" customHeight="1" thickBot="1">
      <c r="A5" s="266" t="s">
        <v>47</v>
      </c>
      <c r="B5" s="266"/>
      <c r="C5" s="266" t="str">
        <f>'БЛАНК ЗАКАЗА'!C5:J5</f>
        <v>ЛДСП Дуб Гладстоун серо-бежевый</v>
      </c>
      <c r="D5" s="266"/>
      <c r="E5" s="266"/>
      <c r="F5" s="266"/>
      <c r="G5" s="266"/>
      <c r="H5" s="266"/>
      <c r="I5" s="266"/>
      <c r="J5" s="266"/>
      <c r="K5" s="31"/>
      <c r="L5" s="31"/>
      <c r="M5" s="31"/>
      <c r="N5" s="31"/>
      <c r="O5" s="31"/>
      <c r="P5" s="31"/>
      <c r="Q5" s="31"/>
      <c r="R5" s="31"/>
      <c r="S5" s="31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P5" s="285"/>
      <c r="AQ5" s="35"/>
      <c r="AR5" s="35"/>
      <c r="AS5" s="35"/>
      <c r="AT5" s="35"/>
      <c r="AU5" s="287"/>
      <c r="AV5" s="36"/>
      <c r="AW5" s="37"/>
      <c r="AX5" s="281"/>
    </row>
    <row r="6" spans="1:51" ht="22.5" customHeight="1" thickBot="1">
      <c r="A6" s="266" t="s">
        <v>2</v>
      </c>
      <c r="B6" s="266"/>
      <c r="C6" s="270" t="s">
        <v>97</v>
      </c>
      <c r="D6" s="270" t="s">
        <v>100</v>
      </c>
      <c r="E6" s="270" t="s">
        <v>9</v>
      </c>
      <c r="F6" s="270" t="s">
        <v>20</v>
      </c>
      <c r="G6" s="270"/>
      <c r="H6" s="219" t="s">
        <v>101</v>
      </c>
      <c r="I6" s="270" t="s">
        <v>35</v>
      </c>
      <c r="J6" s="270"/>
      <c r="K6" s="31"/>
      <c r="L6" s="31"/>
      <c r="M6" s="31"/>
      <c r="N6" s="31"/>
      <c r="O6" s="31"/>
      <c r="P6" s="31"/>
      <c r="Q6" s="31"/>
      <c r="R6" s="31"/>
      <c r="S6" s="31"/>
      <c r="T6" s="247" t="s">
        <v>74</v>
      </c>
      <c r="U6" s="303" t="s">
        <v>75</v>
      </c>
      <c r="V6" s="304"/>
      <c r="W6" s="233" t="s">
        <v>80</v>
      </c>
      <c r="X6" s="234"/>
      <c r="Y6" s="232" t="s">
        <v>76</v>
      </c>
      <c r="Z6" s="240" t="s">
        <v>82</v>
      </c>
      <c r="AA6" s="261" t="s">
        <v>83</v>
      </c>
      <c r="AB6" s="295" t="s">
        <v>26</v>
      </c>
      <c r="AC6" s="296" t="s">
        <v>27</v>
      </c>
      <c r="AD6" s="294" t="s">
        <v>30</v>
      </c>
      <c r="AE6" s="294"/>
      <c r="AF6" s="294"/>
      <c r="AG6" s="294"/>
      <c r="AH6" s="294"/>
      <c r="AI6" s="294"/>
      <c r="AJ6" s="294"/>
      <c r="AK6" s="294"/>
      <c r="AL6" s="294"/>
      <c r="AM6" s="294"/>
      <c r="AN6" s="38"/>
      <c r="AP6" s="285"/>
      <c r="AQ6" s="35"/>
      <c r="AR6" s="35"/>
      <c r="AS6" s="35"/>
      <c r="AT6" s="35"/>
      <c r="AU6" s="287"/>
      <c r="AV6" s="36"/>
      <c r="AW6" s="37"/>
      <c r="AX6" s="281"/>
      <c r="AY6" s="39"/>
    </row>
    <row r="7" spans="1:51" ht="22.5" customHeight="1" thickBot="1">
      <c r="A7" s="266"/>
      <c r="B7" s="266"/>
      <c r="C7" s="270"/>
      <c r="D7" s="270"/>
      <c r="E7" s="270"/>
      <c r="F7" s="29" t="s">
        <v>58</v>
      </c>
      <c r="G7" s="30" t="s">
        <v>8</v>
      </c>
      <c r="H7" s="219"/>
      <c r="I7" s="270"/>
      <c r="J7" s="270"/>
      <c r="K7" s="31"/>
      <c r="L7" s="31">
        <f>IF(G11=0,0,G11+10)</f>
        <v>0</v>
      </c>
      <c r="M7" s="31"/>
      <c r="N7" s="31"/>
      <c r="O7" s="31"/>
      <c r="P7" s="31"/>
      <c r="Q7" s="31"/>
      <c r="R7" s="31"/>
      <c r="S7" s="31"/>
      <c r="T7" s="248"/>
      <c r="U7" s="305"/>
      <c r="V7" s="306"/>
      <c r="W7" s="235"/>
      <c r="X7" s="236"/>
      <c r="Y7" s="232"/>
      <c r="Z7" s="241"/>
      <c r="AA7" s="262"/>
      <c r="AB7" s="295"/>
      <c r="AC7" s="296"/>
      <c r="AD7" s="294"/>
      <c r="AE7" s="294"/>
      <c r="AF7" s="294"/>
      <c r="AG7" s="294"/>
      <c r="AH7" s="294"/>
      <c r="AI7" s="294"/>
      <c r="AJ7" s="294"/>
      <c r="AK7" s="294"/>
      <c r="AL7" s="294"/>
      <c r="AM7" s="294"/>
      <c r="AN7" s="38"/>
      <c r="AO7" s="40"/>
      <c r="AP7" s="285"/>
      <c r="AQ7" s="35"/>
      <c r="AR7" s="35"/>
      <c r="AS7" s="35"/>
      <c r="AT7" s="35"/>
      <c r="AU7" s="287"/>
      <c r="AV7" s="41"/>
      <c r="AW7" s="42"/>
      <c r="AX7" s="281"/>
      <c r="AY7" s="39"/>
    </row>
    <row r="8" spans="1:50" ht="22.5" customHeight="1" thickBot="1">
      <c r="A8" s="266">
        <v>5</v>
      </c>
      <c r="B8" s="266"/>
      <c r="C8" s="28">
        <f>'БЛАНК ЗАКАЗА'!C12</f>
        <v>0</v>
      </c>
      <c r="D8" s="28">
        <f>'БЛАНК ЗАКАЗА'!D12</f>
        <v>0</v>
      </c>
      <c r="E8" s="28">
        <f>'БЛАНК ЗАКАЗА'!E12</f>
        <v>0</v>
      </c>
      <c r="F8" s="28">
        <f>'БЛАНК ЗАКАЗА'!F12</f>
        <v>0</v>
      </c>
      <c r="G8" s="28">
        <f>'БЛАНК ЗАКАЗА'!G12</f>
        <v>0</v>
      </c>
      <c r="H8" s="28">
        <f>'БЛАНК ЗАКАЗА'!H12</f>
        <v>0</v>
      </c>
      <c r="I8" s="266" t="str">
        <f>'БЛАНК ЗАКАЗА'!I12:J12</f>
        <v>ДСП 8 мм</v>
      </c>
      <c r="J8" s="266"/>
      <c r="K8" s="31"/>
      <c r="L8" s="31">
        <f>IF(I12=0,0,I12+5)</f>
        <v>0</v>
      </c>
      <c r="M8" s="31">
        <f>IF(G14=0,0,G14+5)</f>
        <v>0</v>
      </c>
      <c r="N8" s="31"/>
      <c r="O8" s="31"/>
      <c r="P8" s="31"/>
      <c r="Q8" s="31"/>
      <c r="R8" s="31"/>
      <c r="S8" s="31"/>
      <c r="T8" s="248"/>
      <c r="U8" s="305"/>
      <c r="V8" s="306"/>
      <c r="W8" s="235"/>
      <c r="X8" s="236"/>
      <c r="Y8" s="232"/>
      <c r="Z8" s="241"/>
      <c r="AA8" s="262"/>
      <c r="AB8" s="295"/>
      <c r="AC8" s="296"/>
      <c r="AD8" s="294"/>
      <c r="AE8" s="294"/>
      <c r="AF8" s="294"/>
      <c r="AG8" s="294"/>
      <c r="AH8" s="294"/>
      <c r="AI8" s="294"/>
      <c r="AJ8" s="294"/>
      <c r="AK8" s="294"/>
      <c r="AL8" s="294"/>
      <c r="AM8" s="294"/>
      <c r="AN8" s="32"/>
      <c r="AO8" s="43"/>
      <c r="AP8" s="285"/>
      <c r="AQ8" s="35"/>
      <c r="AR8" s="35"/>
      <c r="AS8" s="35"/>
      <c r="AT8" s="35"/>
      <c r="AU8" s="287"/>
      <c r="AV8" s="41"/>
      <c r="AW8" s="42"/>
      <c r="AX8" s="281"/>
    </row>
    <row r="9" spans="1:50" ht="22.5" customHeight="1" thickBot="1">
      <c r="A9" s="256" t="s">
        <v>66</v>
      </c>
      <c r="B9" s="258"/>
      <c r="C9" s="258"/>
      <c r="D9" s="258"/>
      <c r="E9" s="258"/>
      <c r="F9" s="258"/>
      <c r="G9" s="267" t="s">
        <v>67</v>
      </c>
      <c r="H9" s="267"/>
      <c r="I9" s="267"/>
      <c r="J9" s="267"/>
      <c r="K9" s="31"/>
      <c r="L9" s="253" t="s">
        <v>107</v>
      </c>
      <c r="M9" s="253" t="s">
        <v>108</v>
      </c>
      <c r="N9" s="253" t="s">
        <v>109</v>
      </c>
      <c r="O9" s="253" t="s">
        <v>110</v>
      </c>
      <c r="P9" s="254" t="s">
        <v>111</v>
      </c>
      <c r="R9" s="254" t="s">
        <v>112</v>
      </c>
      <c r="S9" s="31"/>
      <c r="T9" s="248"/>
      <c r="U9" s="305"/>
      <c r="V9" s="306"/>
      <c r="W9" s="235"/>
      <c r="X9" s="236"/>
      <c r="Y9" s="232"/>
      <c r="Z9" s="241"/>
      <c r="AA9" s="262"/>
      <c r="AB9" s="295"/>
      <c r="AC9" s="296"/>
      <c r="AD9" s="231" t="s">
        <v>78</v>
      </c>
      <c r="AE9" s="231" t="s">
        <v>165</v>
      </c>
      <c r="AF9" s="231" t="s">
        <v>13</v>
      </c>
      <c r="AG9" s="231" t="s">
        <v>14</v>
      </c>
      <c r="AH9" s="231" t="s">
        <v>16</v>
      </c>
      <c r="AI9" s="231" t="s">
        <v>31</v>
      </c>
      <c r="AJ9" s="231" t="s">
        <v>18</v>
      </c>
      <c r="AK9" s="231" t="s">
        <v>32</v>
      </c>
      <c r="AL9" s="231" t="s">
        <v>33</v>
      </c>
      <c r="AM9" s="231" t="s">
        <v>77</v>
      </c>
      <c r="AN9" s="243" t="s">
        <v>164</v>
      </c>
      <c r="AO9" s="321" t="s">
        <v>166</v>
      </c>
      <c r="AP9" s="285"/>
      <c r="AQ9" s="35"/>
      <c r="AR9" s="35"/>
      <c r="AS9" s="35"/>
      <c r="AT9" s="35"/>
      <c r="AU9" s="287"/>
      <c r="AV9" s="36"/>
      <c r="AW9" s="37"/>
      <c r="AX9" s="281"/>
    </row>
    <row r="10" spans="1:50" ht="22.5" customHeight="1" thickBot="1">
      <c r="A10" s="256"/>
      <c r="B10" s="258"/>
      <c r="C10" s="258"/>
      <c r="D10" s="257"/>
      <c r="E10" s="256" t="s">
        <v>65</v>
      </c>
      <c r="F10" s="258"/>
      <c r="G10" s="265" t="s">
        <v>97</v>
      </c>
      <c r="H10" s="265"/>
      <c r="I10" s="265" t="s">
        <v>98</v>
      </c>
      <c r="J10" s="265"/>
      <c r="K10" s="31"/>
      <c r="L10" s="253"/>
      <c r="M10" s="253"/>
      <c r="N10" s="253"/>
      <c r="O10" s="253"/>
      <c r="P10" s="255"/>
      <c r="R10" s="255"/>
      <c r="S10" s="31"/>
      <c r="T10" s="249"/>
      <c r="U10" s="307"/>
      <c r="V10" s="308"/>
      <c r="W10" s="237"/>
      <c r="X10" s="238"/>
      <c r="Y10" s="232"/>
      <c r="Z10" s="242"/>
      <c r="AA10" s="263"/>
      <c r="AB10" s="80">
        <f>('№ 5'!E11*'ЦЕНЫ+размеры'!B14)+('№ 5'!H8*4)</f>
        <v>0</v>
      </c>
      <c r="AC10" s="81">
        <f>E8*'ЦЕНЫ+размеры'!B15</f>
        <v>0</v>
      </c>
      <c r="AD10" s="231"/>
      <c r="AE10" s="231"/>
      <c r="AF10" s="231"/>
      <c r="AG10" s="231"/>
      <c r="AH10" s="231"/>
      <c r="AI10" s="231"/>
      <c r="AJ10" s="231"/>
      <c r="AK10" s="231"/>
      <c r="AL10" s="231"/>
      <c r="AM10" s="231"/>
      <c r="AN10" s="243"/>
      <c r="AO10" s="321"/>
      <c r="AP10" s="285"/>
      <c r="AQ10" s="35"/>
      <c r="AR10" s="35"/>
      <c r="AS10" s="35"/>
      <c r="AT10" s="35"/>
      <c r="AU10" s="287"/>
      <c r="AV10" s="36"/>
      <c r="AW10" s="37"/>
      <c r="AX10" s="281"/>
    </row>
    <row r="11" spans="1:50" ht="22.5" customHeight="1" thickBot="1">
      <c r="A11" s="256" t="s">
        <v>88</v>
      </c>
      <c r="B11" s="258"/>
      <c r="C11" s="258"/>
      <c r="D11" s="257"/>
      <c r="E11" s="256">
        <f>E8</f>
        <v>0</v>
      </c>
      <c r="F11" s="258"/>
      <c r="G11" s="267">
        <f>C8</f>
        <v>0</v>
      </c>
      <c r="H11" s="267"/>
      <c r="I11" s="267">
        <f>IF(E8,100,0)</f>
        <v>0</v>
      </c>
      <c r="J11" s="267"/>
      <c r="K11" s="31"/>
      <c r="L11" s="79">
        <f>L7</f>
        <v>0</v>
      </c>
      <c r="M11" s="79">
        <f>M8</f>
        <v>0</v>
      </c>
      <c r="N11" s="79">
        <f>IF(I8='ЦЕНЫ+размеры'!F5,G23,0)</f>
        <v>0</v>
      </c>
      <c r="O11" s="79">
        <f>IF(I8='ЦЕНЫ+размеры'!F6,G23,0)</f>
        <v>0</v>
      </c>
      <c r="P11" s="79" t="e">
        <f>IF(I8='ЦЕНЫ+размеры'!#REF!,G23,0)</f>
        <v>#REF!</v>
      </c>
      <c r="R11" s="79">
        <f>IF(I8='ЦЕНЫ+размеры'!F7,G23,0)</f>
        <v>0</v>
      </c>
      <c r="S11" s="31"/>
      <c r="T11" s="48">
        <f>E11*(ROUNDUP(((((G11*I11)*0.000001)*1.2)),2))</f>
        <v>0</v>
      </c>
      <c r="U11" s="76">
        <f>ROUNDUP(T11*1.2,3)</f>
        <v>0</v>
      </c>
      <c r="V11" s="311">
        <f>ROUNDUP(SUM(U11:U12),3)</f>
        <v>0</v>
      </c>
      <c r="W11" s="233" t="s">
        <v>19</v>
      </c>
      <c r="X11" s="314">
        <f>ROUNDUP(SUM(T14:T15,T11:T12,T17:T21),2)</f>
        <v>0</v>
      </c>
      <c r="Y11" s="50">
        <f>ROUNDUP((((G11+I11)*2)*E11)*0.001,3)</f>
        <v>0</v>
      </c>
      <c r="Z11" s="244">
        <f>ROUNDUP(SUM(Y11:Y12,Y14:Y15,Y17:Y21),2)</f>
        <v>0</v>
      </c>
      <c r="AA11" s="84"/>
      <c r="AB11" s="32"/>
      <c r="AC11" s="32"/>
      <c r="AD11" s="231">
        <f>X11*'ЦЕНЫ+размеры'!B16</f>
        <v>0</v>
      </c>
      <c r="AE11" s="231">
        <f>AA23*'ЦЕНЫ+размеры'!B18</f>
        <v>0</v>
      </c>
      <c r="AF11" s="231">
        <f>AB10*'ЦЕНЫ+размеры'!B19</f>
        <v>0</v>
      </c>
      <c r="AG11" s="231">
        <f>AC10*'ЦЕНЫ+размеры'!B20</f>
        <v>0</v>
      </c>
      <c r="AH11" s="231">
        <f>AA27*'ЦЕНЫ+размеры'!B22</f>
        <v>0</v>
      </c>
      <c r="AI11" s="231">
        <f>IF(W23="ДСП 8 мм",SUM(X11+X23)*'ЦЕНЫ+размеры'!B23,X11*'ЦЕНЫ+размеры'!B23)</f>
        <v>0</v>
      </c>
      <c r="AJ11" s="231">
        <f>(AB10*2)*'ЦЕНЫ+размеры'!B24</f>
        <v>0</v>
      </c>
      <c r="AK11" s="231">
        <f>E8*'ЦЕНЫ+размеры'!B21</f>
        <v>0</v>
      </c>
      <c r="AL11" s="231">
        <f>(E8*F8*'ЦЕНЫ+размеры'!B25)+('№ 1'!E8*'№ 1'!G8*'ЦЕНЫ+размеры'!B25)</f>
        <v>0</v>
      </c>
      <c r="AM11" s="64">
        <f>SUM(AD11:AL21,AN11,AD23,AO11)</f>
        <v>0</v>
      </c>
      <c r="AN11" s="243">
        <f>AA25*'ЦЕНЫ+размеры'!B18</f>
        <v>0</v>
      </c>
      <c r="AO11" s="322">
        <f>IF(W23="Решетка 8 мм",X23*'ЦЕНЫ+размеры'!B23,0)</f>
        <v>0</v>
      </c>
      <c r="AP11" s="285"/>
      <c r="AQ11" s="35"/>
      <c r="AR11" s="35"/>
      <c r="AS11" s="35"/>
      <c r="AT11" s="35"/>
      <c r="AU11" s="287"/>
      <c r="AV11" s="41"/>
      <c r="AW11" s="42"/>
      <c r="AX11" s="281"/>
    </row>
    <row r="12" spans="1:50" ht="22.5" customHeight="1" thickBot="1">
      <c r="A12" s="256" t="s">
        <v>89</v>
      </c>
      <c r="B12" s="258"/>
      <c r="C12" s="258"/>
      <c r="D12" s="257"/>
      <c r="E12" s="256">
        <f>E8</f>
        <v>0</v>
      </c>
      <c r="F12" s="258"/>
      <c r="G12" s="267">
        <f>C8</f>
        <v>0</v>
      </c>
      <c r="H12" s="267"/>
      <c r="I12" s="267">
        <f>IF(E8,100,0)</f>
        <v>0</v>
      </c>
      <c r="J12" s="267"/>
      <c r="K12" s="31"/>
      <c r="L12" s="79">
        <f>L8</f>
        <v>0</v>
      </c>
      <c r="M12" s="79">
        <f>I14</f>
        <v>0</v>
      </c>
      <c r="N12" s="79">
        <f>IF(I8='ЦЕНЫ+размеры'!F5,I23,0)</f>
        <v>0</v>
      </c>
      <c r="O12" s="79">
        <f>IF(I8='ЦЕНЫ+размеры'!F6,I23,0)</f>
        <v>0</v>
      </c>
      <c r="P12" s="79" t="e">
        <f>IF(I8='ЦЕНЫ+размеры'!#REF!,I23,0)</f>
        <v>#REF!</v>
      </c>
      <c r="R12" s="79">
        <f>IF(I8='ЦЕНЫ+размеры'!F7,I23,0)</f>
        <v>0</v>
      </c>
      <c r="S12" s="31"/>
      <c r="T12" s="48">
        <f>E12*(ROUNDUP(((((G12*I12)*0.000001)*1.2)),2))</f>
        <v>0</v>
      </c>
      <c r="U12" s="76">
        <f aca="true" t="shared" si="0" ref="U12:U28">ROUNDUP(T12*1.2,3)</f>
        <v>0</v>
      </c>
      <c r="V12" s="312"/>
      <c r="W12" s="235"/>
      <c r="X12" s="314"/>
      <c r="Y12" s="50">
        <f>ROUNDUP((((G12+I12)*2)*E12)*0.001,3)</f>
        <v>0</v>
      </c>
      <c r="Z12" s="245"/>
      <c r="AA12" s="84">
        <f>Y12*1.5</f>
        <v>0</v>
      </c>
      <c r="AB12" s="247" t="s">
        <v>102</v>
      </c>
      <c r="AC12" s="32"/>
      <c r="AD12" s="231"/>
      <c r="AE12" s="231"/>
      <c r="AF12" s="231"/>
      <c r="AG12" s="231"/>
      <c r="AH12" s="231"/>
      <c r="AI12" s="231"/>
      <c r="AJ12" s="231"/>
      <c r="AK12" s="231"/>
      <c r="AL12" s="231"/>
      <c r="AM12" s="300"/>
      <c r="AN12" s="243"/>
      <c r="AO12" s="322"/>
      <c r="AP12" s="285"/>
      <c r="AQ12" s="35"/>
      <c r="AR12" s="35"/>
      <c r="AS12" s="35"/>
      <c r="AT12" s="35"/>
      <c r="AU12" s="287"/>
      <c r="AV12" s="41"/>
      <c r="AW12" s="42"/>
      <c r="AX12" s="281"/>
    </row>
    <row r="13" spans="1:50" ht="22.5" customHeight="1" thickBot="1">
      <c r="A13" s="256"/>
      <c r="B13" s="258"/>
      <c r="C13" s="258"/>
      <c r="D13" s="257"/>
      <c r="E13" s="256" t="s">
        <v>65</v>
      </c>
      <c r="F13" s="258"/>
      <c r="G13" s="265" t="s">
        <v>99</v>
      </c>
      <c r="H13" s="265"/>
      <c r="I13" s="265" t="s">
        <v>98</v>
      </c>
      <c r="J13" s="265"/>
      <c r="K13" s="31"/>
      <c r="L13" s="79">
        <f>E11+E12</f>
        <v>0</v>
      </c>
      <c r="M13" s="79">
        <f>E14+E15+E17+E18+E19+E20+E21</f>
        <v>0</v>
      </c>
      <c r="N13" s="79">
        <f>IF(I8='ЦЕНЫ+размеры'!F5,E23+E24+E25+E26+E27+E28,0)</f>
        <v>0</v>
      </c>
      <c r="O13" s="79">
        <f>IF(I8='ЦЕНЫ+размеры'!F6,E23+E24+E25+E26+E27+E28,0)</f>
        <v>0</v>
      </c>
      <c r="P13" s="79" t="e">
        <f>IF(I8='ЦЕНЫ+размеры'!#REF!,E23+E24+E25+E26+E27+E28,0)</f>
        <v>#REF!</v>
      </c>
      <c r="R13" s="79">
        <f>IF(I8='ЦЕНЫ+размеры'!F7,E23+E24+E25+E26+E27+E28,0)</f>
        <v>0</v>
      </c>
      <c r="S13" s="31"/>
      <c r="T13" s="83"/>
      <c r="U13" s="32"/>
      <c r="V13" s="32"/>
      <c r="W13" s="235"/>
      <c r="X13" s="315"/>
      <c r="Y13" s="32"/>
      <c r="Z13" s="245"/>
      <c r="AA13" s="84"/>
      <c r="AB13" s="248"/>
      <c r="AC13" s="32"/>
      <c r="AD13" s="231"/>
      <c r="AE13" s="231"/>
      <c r="AF13" s="231"/>
      <c r="AG13" s="231"/>
      <c r="AH13" s="231"/>
      <c r="AI13" s="231"/>
      <c r="AJ13" s="231"/>
      <c r="AK13" s="231"/>
      <c r="AL13" s="231"/>
      <c r="AM13" s="301"/>
      <c r="AN13" s="243"/>
      <c r="AO13" s="322"/>
      <c r="AP13" s="285"/>
      <c r="AQ13" s="35"/>
      <c r="AR13" s="35"/>
      <c r="AS13" s="35"/>
      <c r="AT13" s="35"/>
      <c r="AU13" s="287"/>
      <c r="AV13" s="36"/>
      <c r="AW13" s="37"/>
      <c r="AX13" s="281"/>
    </row>
    <row r="14" spans="1:50" ht="22.5" customHeight="1" thickBot="1">
      <c r="A14" s="256" t="s">
        <v>90</v>
      </c>
      <c r="B14" s="258"/>
      <c r="C14" s="258"/>
      <c r="D14" s="257"/>
      <c r="E14" s="256">
        <f>E11</f>
        <v>0</v>
      </c>
      <c r="F14" s="258"/>
      <c r="G14" s="267">
        <f>IF(E8,100,0)</f>
        <v>0</v>
      </c>
      <c r="H14" s="267"/>
      <c r="I14" s="267">
        <f>IF(E8,D8-I11-I12,0)</f>
        <v>0</v>
      </c>
      <c r="J14" s="267"/>
      <c r="K14" s="31"/>
      <c r="L14" s="31"/>
      <c r="M14" s="31"/>
      <c r="N14" s="31"/>
      <c r="O14" s="31"/>
      <c r="P14" s="31"/>
      <c r="Q14" s="31"/>
      <c r="R14" s="31"/>
      <c r="S14" s="31"/>
      <c r="T14" s="48">
        <f>E14*(ROUNDUP(((((G14*I14)*0.000001)*1.2)),2))</f>
        <v>0</v>
      </c>
      <c r="U14" s="76">
        <f t="shared" si="0"/>
        <v>0</v>
      </c>
      <c r="V14" s="311">
        <f>ROUNDUP(SUM(U14:U15),3)</f>
        <v>0</v>
      </c>
      <c r="W14" s="235"/>
      <c r="X14" s="314"/>
      <c r="Y14" s="50">
        <f>ROUNDUP((((G14+I14)*2)*E14)*0.001,3)</f>
        <v>0</v>
      </c>
      <c r="Z14" s="245"/>
      <c r="AA14" s="84">
        <f>Y14*1.5</f>
        <v>0</v>
      </c>
      <c r="AB14" s="248"/>
      <c r="AC14" s="32"/>
      <c r="AD14" s="231"/>
      <c r="AE14" s="231"/>
      <c r="AF14" s="231"/>
      <c r="AG14" s="231"/>
      <c r="AH14" s="231"/>
      <c r="AI14" s="231"/>
      <c r="AJ14" s="231"/>
      <c r="AK14" s="231"/>
      <c r="AL14" s="231"/>
      <c r="AM14" s="301"/>
      <c r="AN14" s="243"/>
      <c r="AO14" s="322"/>
      <c r="AP14" s="285"/>
      <c r="AQ14" s="35"/>
      <c r="AR14" s="35"/>
      <c r="AS14" s="35"/>
      <c r="AT14" s="35"/>
      <c r="AU14" s="287"/>
      <c r="AV14" s="36"/>
      <c r="AW14" s="37"/>
      <c r="AX14" s="281"/>
    </row>
    <row r="15" spans="1:50" ht="22.5" customHeight="1" thickBot="1">
      <c r="A15" s="256" t="s">
        <v>91</v>
      </c>
      <c r="B15" s="258"/>
      <c r="C15" s="258"/>
      <c r="D15" s="257"/>
      <c r="E15" s="256">
        <f>E11</f>
        <v>0</v>
      </c>
      <c r="F15" s="258"/>
      <c r="G15" s="267">
        <f>IF(E8,100,0)</f>
        <v>0</v>
      </c>
      <c r="H15" s="267"/>
      <c r="I15" s="267">
        <f>IF(E8,D8-I11-I12,0)</f>
        <v>0</v>
      </c>
      <c r="J15" s="267"/>
      <c r="K15" s="31"/>
      <c r="L15" s="31"/>
      <c r="M15" s="31"/>
      <c r="N15" s="31"/>
      <c r="O15" s="31"/>
      <c r="P15" s="31"/>
      <c r="Q15" s="31"/>
      <c r="R15" s="31"/>
      <c r="S15" s="31"/>
      <c r="T15" s="48">
        <f>E15*(ROUNDUP(((((G15*I15)*0.000001)*1.2)),2))</f>
        <v>0</v>
      </c>
      <c r="U15" s="76">
        <f t="shared" si="0"/>
        <v>0</v>
      </c>
      <c r="V15" s="312"/>
      <c r="W15" s="235"/>
      <c r="X15" s="314"/>
      <c r="Y15" s="50">
        <f>ROUNDUP((((G15+I15)*2)*E15)*0.001,3)</f>
        <v>0</v>
      </c>
      <c r="Z15" s="245"/>
      <c r="AA15" s="84">
        <f>Y15*1.5</f>
        <v>0</v>
      </c>
      <c r="AB15" s="248"/>
      <c r="AC15" s="32"/>
      <c r="AD15" s="231"/>
      <c r="AE15" s="231"/>
      <c r="AF15" s="231"/>
      <c r="AG15" s="231"/>
      <c r="AH15" s="231"/>
      <c r="AI15" s="231"/>
      <c r="AJ15" s="231"/>
      <c r="AK15" s="231"/>
      <c r="AL15" s="231"/>
      <c r="AM15" s="301"/>
      <c r="AN15" s="243"/>
      <c r="AO15" s="322"/>
      <c r="AP15" s="285"/>
      <c r="AQ15" s="35"/>
      <c r="AR15" s="35"/>
      <c r="AS15" s="35"/>
      <c r="AT15" s="35"/>
      <c r="AU15" s="287"/>
      <c r="AV15" s="41"/>
      <c r="AW15" s="42"/>
      <c r="AX15" s="281"/>
    </row>
    <row r="16" spans="1:50" ht="22.5" customHeight="1" thickBot="1">
      <c r="A16" s="256"/>
      <c r="B16" s="258"/>
      <c r="C16" s="258"/>
      <c r="D16" s="257"/>
      <c r="E16" s="256" t="s">
        <v>65</v>
      </c>
      <c r="F16" s="258"/>
      <c r="G16" s="265" t="s">
        <v>99</v>
      </c>
      <c r="H16" s="265"/>
      <c r="I16" s="265" t="s">
        <v>98</v>
      </c>
      <c r="J16" s="265"/>
      <c r="K16" s="31"/>
      <c r="L16" s="79" t="s">
        <v>68</v>
      </c>
      <c r="M16" s="79" t="s">
        <v>69</v>
      </c>
      <c r="S16" s="40"/>
      <c r="T16" s="83"/>
      <c r="U16" s="32"/>
      <c r="V16" s="32"/>
      <c r="W16" s="235"/>
      <c r="X16" s="315"/>
      <c r="Y16" s="32"/>
      <c r="Z16" s="245"/>
      <c r="AA16" s="85"/>
      <c r="AB16" s="249"/>
      <c r="AC16" s="51"/>
      <c r="AD16" s="231"/>
      <c r="AE16" s="231"/>
      <c r="AF16" s="231"/>
      <c r="AG16" s="231"/>
      <c r="AH16" s="231"/>
      <c r="AI16" s="231"/>
      <c r="AJ16" s="231"/>
      <c r="AK16" s="231"/>
      <c r="AL16" s="231"/>
      <c r="AM16" s="301"/>
      <c r="AN16" s="243"/>
      <c r="AO16" s="322"/>
      <c r="AP16" s="285"/>
      <c r="AQ16" s="35"/>
      <c r="AR16" s="35"/>
      <c r="AS16" s="35"/>
      <c r="AT16" s="35"/>
      <c r="AU16" s="287"/>
      <c r="AV16" s="41"/>
      <c r="AW16" s="42"/>
      <c r="AX16" s="281"/>
    </row>
    <row r="17" spans="1:51" ht="22.5" customHeight="1" thickBot="1">
      <c r="A17" s="256" t="s">
        <v>92</v>
      </c>
      <c r="B17" s="258"/>
      <c r="C17" s="258"/>
      <c r="D17" s="257"/>
      <c r="E17" s="256">
        <f>IF(H8&gt;=1,E8,0)</f>
        <v>0</v>
      </c>
      <c r="F17" s="258"/>
      <c r="G17" s="267">
        <f>IF(H8&gt;=1,L17,0)</f>
        <v>0</v>
      </c>
      <c r="H17" s="267"/>
      <c r="I17" s="267">
        <f>IF(H8&gt;=1,M17,0)</f>
        <v>0</v>
      </c>
      <c r="J17" s="267"/>
      <c r="K17" s="31"/>
      <c r="L17" s="79">
        <f>IF(D17,D17,100)</f>
        <v>100</v>
      </c>
      <c r="M17" s="79">
        <f>D8-I11-I12</f>
        <v>0</v>
      </c>
      <c r="S17" s="52"/>
      <c r="T17" s="48">
        <f>ROUNDUP(G17*I17*E17*0.000001*1.2,2)</f>
        <v>0</v>
      </c>
      <c r="U17" s="76">
        <f t="shared" si="0"/>
        <v>0</v>
      </c>
      <c r="V17" s="313">
        <f>ROUNDUP(SUM(U17:U21),3)</f>
        <v>0</v>
      </c>
      <c r="W17" s="235"/>
      <c r="X17" s="314"/>
      <c r="Y17" s="50">
        <f>ROUNDUP((((G17+I17)*2)*E17)*0.001,3)</f>
        <v>0</v>
      </c>
      <c r="Z17" s="245"/>
      <c r="AA17" s="85"/>
      <c r="AB17" s="48">
        <f>C8*D8*E8*0.000001</f>
        <v>0</v>
      </c>
      <c r="AC17" s="51"/>
      <c r="AD17" s="231"/>
      <c r="AE17" s="231"/>
      <c r="AF17" s="231"/>
      <c r="AG17" s="231"/>
      <c r="AH17" s="231"/>
      <c r="AI17" s="231"/>
      <c r="AJ17" s="231"/>
      <c r="AK17" s="231"/>
      <c r="AL17" s="231"/>
      <c r="AM17" s="301"/>
      <c r="AN17" s="243"/>
      <c r="AO17" s="322"/>
      <c r="AP17" s="285"/>
      <c r="AQ17" s="35"/>
      <c r="AR17" s="35"/>
      <c r="AS17" s="35"/>
      <c r="AT17" s="35"/>
      <c r="AU17" s="287"/>
      <c r="AV17" s="36"/>
      <c r="AW17" s="37"/>
      <c r="AX17" s="281"/>
      <c r="AY17" s="53"/>
    </row>
    <row r="18" spans="1:51" ht="22.5" customHeight="1" thickBot="1">
      <c r="A18" s="256" t="s">
        <v>93</v>
      </c>
      <c r="B18" s="258"/>
      <c r="C18" s="258"/>
      <c r="D18" s="257"/>
      <c r="E18" s="256">
        <f>IF(H8&gt;=2,E8,0)</f>
        <v>0</v>
      </c>
      <c r="F18" s="258"/>
      <c r="G18" s="267">
        <f>IF(H8&gt;=2,L18,0)</f>
        <v>0</v>
      </c>
      <c r="H18" s="267"/>
      <c r="I18" s="267">
        <f>IF(H8&gt;=2,M18,0)</f>
        <v>0</v>
      </c>
      <c r="J18" s="267"/>
      <c r="K18" s="31"/>
      <c r="L18" s="79">
        <f>IF(D18,D18,100)</f>
        <v>100</v>
      </c>
      <c r="M18" s="79">
        <f>D8-I11-I12</f>
        <v>0</v>
      </c>
      <c r="O18" s="1" t="s">
        <v>113</v>
      </c>
      <c r="S18" s="52"/>
      <c r="T18" s="48">
        <f>ROUNDUP(G18*I18*E18*0.000001*1.2,2)</f>
        <v>0</v>
      </c>
      <c r="U18" s="76">
        <f t="shared" si="0"/>
        <v>0</v>
      </c>
      <c r="V18" s="313"/>
      <c r="W18" s="235"/>
      <c r="X18" s="314"/>
      <c r="Y18" s="50">
        <f>ROUNDUP((((G18+I18)*2)*E18)*0.001,3)</f>
        <v>0</v>
      </c>
      <c r="Z18" s="245"/>
      <c r="AA18" s="85"/>
      <c r="AB18" s="51"/>
      <c r="AC18" s="51"/>
      <c r="AD18" s="231"/>
      <c r="AE18" s="231"/>
      <c r="AF18" s="231"/>
      <c r="AG18" s="231"/>
      <c r="AH18" s="231"/>
      <c r="AI18" s="231"/>
      <c r="AJ18" s="231"/>
      <c r="AK18" s="231"/>
      <c r="AL18" s="231"/>
      <c r="AM18" s="301"/>
      <c r="AN18" s="243"/>
      <c r="AO18" s="322"/>
      <c r="AP18" s="285"/>
      <c r="AQ18" s="35"/>
      <c r="AR18" s="35"/>
      <c r="AS18" s="35"/>
      <c r="AT18" s="35"/>
      <c r="AU18" s="287"/>
      <c r="AV18" s="36"/>
      <c r="AW18" s="37"/>
      <c r="AX18" s="281"/>
      <c r="AY18" s="53"/>
    </row>
    <row r="19" spans="1:51" ht="22.5" customHeight="1" thickBot="1">
      <c r="A19" s="256" t="s">
        <v>94</v>
      </c>
      <c r="B19" s="258"/>
      <c r="C19" s="258"/>
      <c r="D19" s="257"/>
      <c r="E19" s="256">
        <f>IF(H8&gt;=3,E8,0)</f>
        <v>0</v>
      </c>
      <c r="F19" s="258"/>
      <c r="G19" s="267">
        <f>IF(H8&gt;=3,L19,0)</f>
        <v>0</v>
      </c>
      <c r="H19" s="267"/>
      <c r="I19" s="267">
        <f>IF(H8&gt;=3,M19,0)</f>
        <v>0</v>
      </c>
      <c r="J19" s="267"/>
      <c r="K19" s="31"/>
      <c r="L19" s="79">
        <f>IF(D19,D19,100)</f>
        <v>100</v>
      </c>
      <c r="M19" s="79">
        <f>D8-I11-I12</f>
        <v>0</v>
      </c>
      <c r="S19" s="52"/>
      <c r="T19" s="48">
        <f>ROUNDUP(G19*I19*E19*0.000001*1.2,2)</f>
        <v>0</v>
      </c>
      <c r="U19" s="76">
        <f t="shared" si="0"/>
        <v>0</v>
      </c>
      <c r="V19" s="313"/>
      <c r="W19" s="235"/>
      <c r="X19" s="314"/>
      <c r="Y19" s="50">
        <f>ROUNDUP((((G19+I19)*2)*E19)*0.001,3)</f>
        <v>0</v>
      </c>
      <c r="Z19" s="245"/>
      <c r="AA19" s="85"/>
      <c r="AB19" s="250" t="s">
        <v>86</v>
      </c>
      <c r="AC19" s="250" t="s">
        <v>87</v>
      </c>
      <c r="AD19" s="231"/>
      <c r="AE19" s="231"/>
      <c r="AF19" s="231"/>
      <c r="AG19" s="231"/>
      <c r="AH19" s="231"/>
      <c r="AI19" s="231"/>
      <c r="AJ19" s="231"/>
      <c r="AK19" s="231"/>
      <c r="AL19" s="231"/>
      <c r="AM19" s="301"/>
      <c r="AN19" s="243"/>
      <c r="AO19" s="322"/>
      <c r="AP19" s="285"/>
      <c r="AQ19" s="35"/>
      <c r="AR19" s="35"/>
      <c r="AS19" s="35"/>
      <c r="AT19" s="35"/>
      <c r="AU19" s="287"/>
      <c r="AV19" s="41"/>
      <c r="AW19" s="42"/>
      <c r="AX19" s="281"/>
      <c r="AY19" s="53"/>
    </row>
    <row r="20" spans="1:51" ht="22.5" customHeight="1" thickBot="1">
      <c r="A20" s="256" t="s">
        <v>95</v>
      </c>
      <c r="B20" s="258"/>
      <c r="C20" s="258"/>
      <c r="D20" s="257"/>
      <c r="E20" s="256">
        <f>IF(H8&gt;=4,E8,0)</f>
        <v>0</v>
      </c>
      <c r="F20" s="258"/>
      <c r="G20" s="267">
        <f>IF(H8&gt;=4,L20,0)</f>
        <v>0</v>
      </c>
      <c r="H20" s="267"/>
      <c r="I20" s="267">
        <f>IF(H8&gt;=4,M20,0)</f>
        <v>0</v>
      </c>
      <c r="J20" s="267"/>
      <c r="K20" s="31"/>
      <c r="L20" s="79">
        <f>IF(D20,D20,100)</f>
        <v>100</v>
      </c>
      <c r="M20" s="79">
        <f>D8-I11-I12</f>
        <v>0</v>
      </c>
      <c r="N20" s="79" t="s">
        <v>73</v>
      </c>
      <c r="S20" s="52"/>
      <c r="T20" s="48">
        <f>ROUNDUP(G20*I20*E20*0.000001*1.2,2)</f>
        <v>0</v>
      </c>
      <c r="U20" s="76">
        <f t="shared" si="0"/>
        <v>0</v>
      </c>
      <c r="V20" s="313"/>
      <c r="W20" s="235"/>
      <c r="X20" s="314"/>
      <c r="Y20" s="50">
        <f>ROUNDUP((((G20+I20)*2)*E20)*0.001,3)</f>
        <v>0</v>
      </c>
      <c r="Z20" s="245"/>
      <c r="AA20" s="85"/>
      <c r="AB20" s="251"/>
      <c r="AC20" s="251"/>
      <c r="AD20" s="231"/>
      <c r="AE20" s="231"/>
      <c r="AF20" s="231"/>
      <c r="AG20" s="231"/>
      <c r="AH20" s="231"/>
      <c r="AI20" s="231"/>
      <c r="AJ20" s="231"/>
      <c r="AK20" s="231"/>
      <c r="AL20" s="231"/>
      <c r="AM20" s="301"/>
      <c r="AN20" s="243"/>
      <c r="AO20" s="322"/>
      <c r="AP20" s="285"/>
      <c r="AQ20" s="35"/>
      <c r="AR20" s="35"/>
      <c r="AS20" s="35"/>
      <c r="AT20" s="35"/>
      <c r="AU20" s="287"/>
      <c r="AV20" s="41"/>
      <c r="AW20" s="42"/>
      <c r="AX20" s="281"/>
      <c r="AY20" s="53"/>
    </row>
    <row r="21" spans="1:51" ht="22.5" customHeight="1" thickBot="1">
      <c r="A21" s="256" t="s">
        <v>96</v>
      </c>
      <c r="B21" s="258"/>
      <c r="C21" s="258"/>
      <c r="D21" s="257"/>
      <c r="E21" s="256">
        <f>IF(H8=5,E8,0)</f>
        <v>0</v>
      </c>
      <c r="F21" s="258"/>
      <c r="G21" s="267">
        <f>IF(H8=5,L21,0)</f>
        <v>0</v>
      </c>
      <c r="H21" s="267"/>
      <c r="I21" s="267">
        <f>IF(H8=5,M21,0)</f>
        <v>0</v>
      </c>
      <c r="J21" s="267"/>
      <c r="K21" s="31"/>
      <c r="L21" s="79">
        <f>IF(D21,D21,100)</f>
        <v>100</v>
      </c>
      <c r="M21" s="79">
        <f>D8-I11-I12</f>
        <v>0</v>
      </c>
      <c r="N21" s="79">
        <f>G21+G20+G19+G18+G17+G15+G14</f>
        <v>0</v>
      </c>
      <c r="S21" s="52"/>
      <c r="T21" s="48">
        <f>ROUNDUP(G21*I21*E21*0.000001*1.2,2)</f>
        <v>0</v>
      </c>
      <c r="U21" s="76">
        <f t="shared" si="0"/>
        <v>0</v>
      </c>
      <c r="V21" s="313"/>
      <c r="W21" s="237"/>
      <c r="X21" s="314"/>
      <c r="Y21" s="50">
        <f>ROUNDUP((((G21+I21)*2)*E21)*0.001,3)</f>
        <v>0</v>
      </c>
      <c r="Z21" s="246"/>
      <c r="AA21" s="86"/>
      <c r="AB21" s="251"/>
      <c r="AC21" s="251"/>
      <c r="AD21" s="231"/>
      <c r="AE21" s="231"/>
      <c r="AF21" s="231"/>
      <c r="AG21" s="231"/>
      <c r="AH21" s="231"/>
      <c r="AI21" s="231"/>
      <c r="AJ21" s="231"/>
      <c r="AK21" s="231"/>
      <c r="AL21" s="231"/>
      <c r="AM21" s="302"/>
      <c r="AN21" s="243"/>
      <c r="AO21" s="322"/>
      <c r="AP21" s="285"/>
      <c r="AQ21" s="35"/>
      <c r="AR21" s="35"/>
      <c r="AS21" s="35"/>
      <c r="AT21" s="35"/>
      <c r="AU21" s="287"/>
      <c r="AV21" s="36"/>
      <c r="AW21" s="37"/>
      <c r="AX21" s="281"/>
      <c r="AY21" s="53"/>
    </row>
    <row r="22" spans="1:51" ht="22.5" customHeight="1" thickBot="1">
      <c r="A22" s="297" t="s">
        <v>34</v>
      </c>
      <c r="B22" s="298"/>
      <c r="C22" s="298"/>
      <c r="D22" s="299"/>
      <c r="E22" s="256" t="s">
        <v>65</v>
      </c>
      <c r="F22" s="258"/>
      <c r="G22" s="265" t="s">
        <v>99</v>
      </c>
      <c r="H22" s="265"/>
      <c r="I22" s="265" t="s">
        <v>98</v>
      </c>
      <c r="J22" s="265"/>
      <c r="K22" s="31"/>
      <c r="L22" s="79" t="s">
        <v>70</v>
      </c>
      <c r="M22" s="79" t="s">
        <v>71</v>
      </c>
      <c r="N22" s="79" t="s">
        <v>70</v>
      </c>
      <c r="O22" s="79" t="s">
        <v>71</v>
      </c>
      <c r="S22" s="52"/>
      <c r="T22" s="32"/>
      <c r="U22" s="32"/>
      <c r="V22" s="32"/>
      <c r="W22" s="32"/>
      <c r="X22" s="32"/>
      <c r="Y22" s="309" t="s">
        <v>84</v>
      </c>
      <c r="Z22" s="310"/>
      <c r="AA22" s="32" t="s">
        <v>163</v>
      </c>
      <c r="AB22" s="252"/>
      <c r="AC22" s="252"/>
      <c r="AD22" s="264" t="s">
        <v>86</v>
      </c>
      <c r="AE22" s="264"/>
      <c r="AF22" s="264" t="s">
        <v>85</v>
      </c>
      <c r="AG22" s="264"/>
      <c r="AH22" s="77"/>
      <c r="AN22" s="51"/>
      <c r="AO22" s="44"/>
      <c r="AP22" s="285"/>
      <c r="AQ22" s="35"/>
      <c r="AR22" s="35"/>
      <c r="AS22" s="35"/>
      <c r="AT22" s="35"/>
      <c r="AU22" s="287"/>
      <c r="AV22" s="36"/>
      <c r="AW22" s="37"/>
      <c r="AX22" s="281"/>
      <c r="AY22" s="53"/>
    </row>
    <row r="23" spans="1:52" ht="22.5" customHeight="1" thickBot="1">
      <c r="A23" s="256" t="s">
        <v>59</v>
      </c>
      <c r="B23" s="257"/>
      <c r="C23" s="268" t="str">
        <f>I8</f>
        <v>ДСП 8 мм</v>
      </c>
      <c r="D23" s="269"/>
      <c r="E23" s="256">
        <f>IF(H8&gt;=0,E8,0)</f>
        <v>0</v>
      </c>
      <c r="F23" s="258"/>
      <c r="G23" s="267">
        <f>IF(E8,AY23,0)</f>
        <v>0</v>
      </c>
      <c r="H23" s="267"/>
      <c r="I23" s="267">
        <f>IF(E8,AZ23,0)</f>
        <v>0</v>
      </c>
      <c r="J23" s="267"/>
      <c r="K23" s="31"/>
      <c r="L23" s="79">
        <f aca="true" t="shared" si="1" ref="L23:L28">IF(D23,D23,N23)</f>
        <v>15</v>
      </c>
      <c r="M23" s="79">
        <f aca="true" t="shared" si="2" ref="M23:M28">O23</f>
        <v>15</v>
      </c>
      <c r="N23" s="24">
        <f>R23+P23</f>
        <v>15</v>
      </c>
      <c r="O23" s="79">
        <f>D8-I11-I12+P23</f>
        <v>15</v>
      </c>
      <c r="P23" s="79">
        <f ca="1">OFFSET('ЦЕНЫ+размеры'!G5:G7,MATCH('№ 1'!C23,'ЦЕНЫ+размеры'!F5:F7,0)-1,0,1,1)</f>
        <v>15</v>
      </c>
      <c r="Q23" s="79">
        <f>IF(H8&gt;=0,P24,0)</f>
        <v>15</v>
      </c>
      <c r="R23" s="79">
        <f>(C8-N21)/(H8+1)</f>
        <v>0</v>
      </c>
      <c r="S23" s="43"/>
      <c r="T23" s="158">
        <f aca="true" t="shared" si="3" ref="T23:T28">E23*(IF(W23="Стекло 4 мм",((C8-182)*((D8-182)*0.000001)),(ROUNDUP(((C8-185)*(D8-185)*0.000001*1.2),2))))</f>
        <v>0</v>
      </c>
      <c r="U23" s="76">
        <f t="shared" si="0"/>
        <v>0</v>
      </c>
      <c r="V23" s="317" t="s">
        <v>79</v>
      </c>
      <c r="W23" s="233" t="str">
        <f>I8</f>
        <v>ДСП 8 мм</v>
      </c>
      <c r="X23" s="316">
        <f>SUM(T23:T28)</f>
        <v>0</v>
      </c>
      <c r="Y23" s="55">
        <f aca="true" t="shared" si="4" ref="Y23:Y28">ROUNDUP((((G23+I23)*2)*E23)*0.001,3)</f>
        <v>0</v>
      </c>
      <c r="Z23" s="244">
        <f>ROUNDUP(SUM(Y23:Y28),0)</f>
        <v>0</v>
      </c>
      <c r="AA23" s="32">
        <f>E8*(ROUNDUP(((C8*4*0.001)+(((D8-200)*2)+400)*0.001)*1.5,1))</f>
        <v>0</v>
      </c>
      <c r="AB23" s="78">
        <f ca="1">OFFSET('ЦЕНЫ+размеры'!H5:H7,MATCH(I8,'ЦЕНЫ+размеры'!F5:F7,0)-1,0,1,1)</f>
        <v>600</v>
      </c>
      <c r="AC23" s="78">
        <f ca="1">OFFSET('ЦЕНЫ+размеры'!I5:I7,MATCH(I8,'ЦЕНЫ+размеры'!F5:F7,0)-1,0,1,1)</f>
        <v>0</v>
      </c>
      <c r="AD23" s="264">
        <f>ROUNDUP(X23*AB23,2)</f>
        <v>0</v>
      </c>
      <c r="AE23" s="264"/>
      <c r="AF23" s="264">
        <f>ROUNDUP(Z23*AC23,2)</f>
        <v>0</v>
      </c>
      <c r="AG23" s="264"/>
      <c r="AH23" s="320"/>
      <c r="AI23" s="230"/>
      <c r="AJ23" s="230"/>
      <c r="AK23" s="230"/>
      <c r="AL23" s="230"/>
      <c r="AM23" s="230"/>
      <c r="AN23" s="51"/>
      <c r="AO23" s="44"/>
      <c r="AP23" s="285"/>
      <c r="AQ23" s="35"/>
      <c r="AR23" s="35"/>
      <c r="AS23" s="35"/>
      <c r="AT23" s="35"/>
      <c r="AU23" s="287"/>
      <c r="AV23" s="41"/>
      <c r="AW23" s="42"/>
      <c r="AX23" s="281"/>
      <c r="AY23" s="53">
        <f>IF(H8&gt;=0,L23,0)</f>
        <v>15</v>
      </c>
      <c r="AZ23" s="1">
        <f>IF(H8&gt;=0,M23,0)</f>
        <v>15</v>
      </c>
    </row>
    <row r="24" spans="1:51" ht="22.5" customHeight="1" thickBot="1">
      <c r="A24" s="256" t="s">
        <v>60</v>
      </c>
      <c r="B24" s="257"/>
      <c r="C24" s="268" t="str">
        <f>I8</f>
        <v>ДСП 8 мм</v>
      </c>
      <c r="D24" s="269"/>
      <c r="E24" s="256">
        <f>IF(H8&gt;=1,E8,0)</f>
        <v>0</v>
      </c>
      <c r="F24" s="258"/>
      <c r="G24" s="267">
        <f>IF(H8&gt;=1,L24,0)</f>
        <v>0</v>
      </c>
      <c r="H24" s="267"/>
      <c r="I24" s="267">
        <f>IF(H8&gt;=1,M24,0)</f>
        <v>0</v>
      </c>
      <c r="J24" s="267"/>
      <c r="K24" s="31"/>
      <c r="L24" s="79">
        <f t="shared" si="1"/>
        <v>15</v>
      </c>
      <c r="M24" s="79">
        <f t="shared" si="2"/>
        <v>15</v>
      </c>
      <c r="N24" s="24">
        <f>R23+P24</f>
        <v>15</v>
      </c>
      <c r="O24" s="79">
        <f>D8-I11-I12+P24</f>
        <v>15</v>
      </c>
      <c r="P24" s="79">
        <f ca="1">OFFSET('ЦЕНЫ+размеры'!G5:G7,MATCH('№ 1'!C24,'ЦЕНЫ+размеры'!F5:F7,0)-1,0,1,1)</f>
        <v>15</v>
      </c>
      <c r="Q24" s="79">
        <f>IF(H8&gt;=1,P24,0)</f>
        <v>0</v>
      </c>
      <c r="R24" s="79">
        <f>C8-N21</f>
        <v>0</v>
      </c>
      <c r="S24" s="43"/>
      <c r="T24" s="158">
        <f t="shared" si="3"/>
        <v>0</v>
      </c>
      <c r="U24" s="76">
        <f t="shared" si="0"/>
        <v>0</v>
      </c>
      <c r="V24" s="318"/>
      <c r="W24" s="235"/>
      <c r="X24" s="315"/>
      <c r="Y24" s="55">
        <f t="shared" si="4"/>
        <v>0</v>
      </c>
      <c r="Z24" s="245"/>
      <c r="AA24" s="32" t="s">
        <v>164</v>
      </c>
      <c r="AB24" s="231" t="s">
        <v>138</v>
      </c>
      <c r="AC24" s="250" t="s">
        <v>139</v>
      </c>
      <c r="AD24" s="264"/>
      <c r="AE24" s="264"/>
      <c r="AF24" s="264"/>
      <c r="AG24" s="264"/>
      <c r="AH24" s="320"/>
      <c r="AI24" s="230"/>
      <c r="AJ24" s="230"/>
      <c r="AK24" s="230"/>
      <c r="AL24" s="230"/>
      <c r="AM24" s="230"/>
      <c r="AN24" s="51"/>
      <c r="AO24" s="44"/>
      <c r="AP24" s="285"/>
      <c r="AQ24" s="35"/>
      <c r="AR24" s="35"/>
      <c r="AS24" s="35"/>
      <c r="AT24" s="35"/>
      <c r="AU24" s="287"/>
      <c r="AV24" s="41"/>
      <c r="AW24" s="42"/>
      <c r="AX24" s="281"/>
      <c r="AY24" s="53"/>
    </row>
    <row r="25" spans="1:51" ht="22.5" customHeight="1" thickBot="1">
      <c r="A25" s="256" t="s">
        <v>61</v>
      </c>
      <c r="B25" s="257"/>
      <c r="C25" s="268" t="str">
        <f>I8</f>
        <v>ДСП 8 мм</v>
      </c>
      <c r="D25" s="269"/>
      <c r="E25" s="256">
        <f>IF(H8&gt;=2,E8,0)</f>
        <v>0</v>
      </c>
      <c r="F25" s="258"/>
      <c r="G25" s="267">
        <f>IF(H8&gt;=2,L25,0)</f>
        <v>0</v>
      </c>
      <c r="H25" s="267"/>
      <c r="I25" s="267">
        <f>IF(H8&gt;=2,M25,0)</f>
        <v>0</v>
      </c>
      <c r="J25" s="267"/>
      <c r="K25" s="31"/>
      <c r="L25" s="79">
        <f t="shared" si="1"/>
        <v>15</v>
      </c>
      <c r="M25" s="79">
        <f t="shared" si="2"/>
        <v>15</v>
      </c>
      <c r="N25" s="24">
        <f>R23+P25</f>
        <v>15</v>
      </c>
      <c r="O25" s="79">
        <f>D8-I11-I12+P25</f>
        <v>15</v>
      </c>
      <c r="P25" s="79">
        <f ca="1">OFFSET('ЦЕНЫ+размеры'!G5:G7,MATCH('№ 1'!C25,'ЦЕНЫ+размеры'!F5:F7,0)-1,0,1,1)</f>
        <v>15</v>
      </c>
      <c r="Q25" s="79">
        <f>IF(H8&gt;=2,P25,0)</f>
        <v>0</v>
      </c>
      <c r="R25" s="79">
        <f>SUM(Q23:Q28)</f>
        <v>15</v>
      </c>
      <c r="S25" s="52"/>
      <c r="T25" s="158">
        <f t="shared" si="3"/>
        <v>0</v>
      </c>
      <c r="U25" s="76">
        <f t="shared" si="0"/>
        <v>0</v>
      </c>
      <c r="V25" s="318"/>
      <c r="W25" s="235"/>
      <c r="X25" s="315"/>
      <c r="Y25" s="55">
        <f t="shared" si="4"/>
        <v>0</v>
      </c>
      <c r="Z25" s="245"/>
      <c r="AA25" s="32">
        <f>E8*(ROUNDUP(D8*2*1.5*0.001,1))</f>
        <v>0</v>
      </c>
      <c r="AB25" s="231"/>
      <c r="AC25" s="251"/>
      <c r="AD25" s="264"/>
      <c r="AE25" s="264"/>
      <c r="AF25" s="264"/>
      <c r="AG25" s="264"/>
      <c r="AH25" s="320"/>
      <c r="AI25" s="230"/>
      <c r="AJ25" s="230"/>
      <c r="AK25" s="230"/>
      <c r="AL25" s="230"/>
      <c r="AM25" s="230"/>
      <c r="AN25" s="51"/>
      <c r="AO25" s="44"/>
      <c r="AP25" s="285"/>
      <c r="AQ25" s="35"/>
      <c r="AR25" s="35"/>
      <c r="AS25" s="35"/>
      <c r="AT25" s="35"/>
      <c r="AU25" s="287"/>
      <c r="AV25" s="36"/>
      <c r="AW25" s="37"/>
      <c r="AX25" s="281"/>
      <c r="AY25" s="53"/>
    </row>
    <row r="26" spans="1:51" ht="22.5" customHeight="1" thickBot="1">
      <c r="A26" s="256" t="s">
        <v>64</v>
      </c>
      <c r="B26" s="257"/>
      <c r="C26" s="268" t="str">
        <f>I8</f>
        <v>ДСП 8 мм</v>
      </c>
      <c r="D26" s="269"/>
      <c r="E26" s="256">
        <f>IF(H8&gt;=3,E8,0)</f>
        <v>0</v>
      </c>
      <c r="F26" s="258"/>
      <c r="G26" s="267">
        <f>IF(H8&gt;=3,L26,0)</f>
        <v>0</v>
      </c>
      <c r="H26" s="267"/>
      <c r="I26" s="267">
        <f>IF(H8&gt;=3,M26,0)</f>
        <v>0</v>
      </c>
      <c r="J26" s="267"/>
      <c r="K26" s="31"/>
      <c r="L26" s="79">
        <f t="shared" si="1"/>
        <v>15</v>
      </c>
      <c r="M26" s="79">
        <f t="shared" si="2"/>
        <v>15</v>
      </c>
      <c r="N26" s="24">
        <f>R23+P26</f>
        <v>15</v>
      </c>
      <c r="O26" s="79">
        <f>D8-I11-I12+P26</f>
        <v>15</v>
      </c>
      <c r="P26" s="79">
        <f ca="1">OFFSET('ЦЕНЫ+размеры'!G5:G7,MATCH('№ 1'!C26,'ЦЕНЫ+размеры'!F5:F7,0)-1,0,1,1)</f>
        <v>15</v>
      </c>
      <c r="Q26" s="79">
        <f>IF(H8&gt;=3,P26,0)</f>
        <v>0</v>
      </c>
      <c r="R26" s="79">
        <f>SUM(R24:R25)</f>
        <v>15</v>
      </c>
      <c r="S26" s="52"/>
      <c r="T26" s="158">
        <f t="shared" si="3"/>
        <v>0</v>
      </c>
      <c r="U26" s="76">
        <f t="shared" si="0"/>
        <v>0</v>
      </c>
      <c r="V26" s="318"/>
      <c r="W26" s="235"/>
      <c r="X26" s="315"/>
      <c r="Y26" s="55">
        <f t="shared" si="4"/>
        <v>0</v>
      </c>
      <c r="Z26" s="245"/>
      <c r="AA26" s="32" t="s">
        <v>16</v>
      </c>
      <c r="AB26" s="231"/>
      <c r="AC26" s="251"/>
      <c r="AD26" s="264"/>
      <c r="AE26" s="264"/>
      <c r="AF26" s="264"/>
      <c r="AG26" s="264"/>
      <c r="AH26" s="320"/>
      <c r="AI26" s="230"/>
      <c r="AJ26" s="230"/>
      <c r="AK26" s="230"/>
      <c r="AL26" s="230"/>
      <c r="AM26" s="230"/>
      <c r="AN26" s="51"/>
      <c r="AO26" s="44"/>
      <c r="AP26" s="285"/>
      <c r="AQ26" s="35"/>
      <c r="AR26" s="35"/>
      <c r="AS26" s="35"/>
      <c r="AT26" s="35"/>
      <c r="AU26" s="287"/>
      <c r="AV26" s="36"/>
      <c r="AW26" s="37"/>
      <c r="AX26" s="281"/>
      <c r="AY26" s="53"/>
    </row>
    <row r="27" spans="1:51" ht="22.5" customHeight="1" thickBot="1">
      <c r="A27" s="256" t="s">
        <v>63</v>
      </c>
      <c r="B27" s="257"/>
      <c r="C27" s="268" t="str">
        <f>I8</f>
        <v>ДСП 8 мм</v>
      </c>
      <c r="D27" s="269"/>
      <c r="E27" s="256">
        <f>IF(H8&gt;=4,E8,0)</f>
        <v>0</v>
      </c>
      <c r="F27" s="258"/>
      <c r="G27" s="267">
        <f>IF(H8&gt;=4,L27,0)</f>
        <v>0</v>
      </c>
      <c r="H27" s="267"/>
      <c r="I27" s="267">
        <f>IF(H8&gt;=4,M27,0)</f>
        <v>0</v>
      </c>
      <c r="J27" s="267"/>
      <c r="K27" s="31"/>
      <c r="L27" s="79">
        <f t="shared" si="1"/>
        <v>15</v>
      </c>
      <c r="M27" s="79">
        <f t="shared" si="2"/>
        <v>15</v>
      </c>
      <c r="N27" s="24">
        <f>R23+P27</f>
        <v>15</v>
      </c>
      <c r="O27" s="79">
        <f>D8-I11-I12+P27</f>
        <v>15</v>
      </c>
      <c r="P27" s="79">
        <f ca="1">OFFSET('ЦЕНЫ+размеры'!G5:G7,MATCH('№ 1'!C27,'ЦЕНЫ+размеры'!F5:F7,0)-1,0,1,1)</f>
        <v>15</v>
      </c>
      <c r="Q27" s="79">
        <f>IF(H8&gt;=4,P27,0)</f>
        <v>0</v>
      </c>
      <c r="S27" s="43"/>
      <c r="T27" s="158">
        <f t="shared" si="3"/>
        <v>0</v>
      </c>
      <c r="U27" s="76">
        <f t="shared" si="0"/>
        <v>0</v>
      </c>
      <c r="V27" s="318"/>
      <c r="W27" s="235"/>
      <c r="X27" s="315"/>
      <c r="Y27" s="55">
        <f t="shared" si="4"/>
        <v>0</v>
      </c>
      <c r="Z27" s="245"/>
      <c r="AA27" s="32">
        <f>Z11</f>
        <v>0</v>
      </c>
      <c r="AB27" s="250">
        <f>X23*AC27</f>
        <v>0</v>
      </c>
      <c r="AC27" s="250">
        <f ca="1">OFFSET('ЦЕНЫ+размеры'!J5:J7,MATCH(I8,'ЦЕНЫ+размеры'!F5:F7,0)-1,0,1,1)</f>
        <v>84</v>
      </c>
      <c r="AD27" s="264"/>
      <c r="AE27" s="264"/>
      <c r="AF27" s="264"/>
      <c r="AG27" s="264"/>
      <c r="AH27" s="320"/>
      <c r="AI27" s="230"/>
      <c r="AJ27" s="230"/>
      <c r="AK27" s="230"/>
      <c r="AL27" s="230"/>
      <c r="AM27" s="230"/>
      <c r="AN27" s="51"/>
      <c r="AO27" s="44"/>
      <c r="AP27" s="285"/>
      <c r="AQ27" s="288"/>
      <c r="AR27" s="288"/>
      <c r="AS27" s="288"/>
      <c r="AT27" s="289"/>
      <c r="AU27" s="287"/>
      <c r="AV27" s="33"/>
      <c r="AW27" s="259">
        <v>100</v>
      </c>
      <c r="AX27" s="280"/>
      <c r="AY27" s="53"/>
    </row>
    <row r="28" spans="1:51" ht="22.5" customHeight="1" thickBot="1">
      <c r="A28" s="256" t="s">
        <v>62</v>
      </c>
      <c r="B28" s="257"/>
      <c r="C28" s="268" t="str">
        <f>I8</f>
        <v>ДСП 8 мм</v>
      </c>
      <c r="D28" s="269"/>
      <c r="E28" s="256">
        <f>IF(H8=5,E8,0)</f>
        <v>0</v>
      </c>
      <c r="F28" s="258"/>
      <c r="G28" s="267">
        <f>IF(H8=5,L28,0)</f>
        <v>0</v>
      </c>
      <c r="H28" s="267"/>
      <c r="I28" s="267">
        <f>IF(H8=5,M28,0)</f>
        <v>0</v>
      </c>
      <c r="J28" s="267"/>
      <c r="K28" s="31"/>
      <c r="L28" s="79">
        <f t="shared" si="1"/>
        <v>15</v>
      </c>
      <c r="M28" s="79">
        <f t="shared" si="2"/>
        <v>15</v>
      </c>
      <c r="N28" s="24">
        <f>R23+P28</f>
        <v>15</v>
      </c>
      <c r="O28" s="79">
        <f>D8-I11-I12+P28</f>
        <v>15</v>
      </c>
      <c r="P28" s="79">
        <f ca="1">OFFSET('ЦЕНЫ+размеры'!G5:G7,MATCH('№ 1'!C28,'ЦЕНЫ+размеры'!F5:F7,0)-1,0,1,1)</f>
        <v>15</v>
      </c>
      <c r="Q28" s="79">
        <f>IF(H8=5,P28,0)</f>
        <v>0</v>
      </c>
      <c r="S28" s="43"/>
      <c r="T28" s="158">
        <f t="shared" si="3"/>
        <v>0</v>
      </c>
      <c r="U28" s="76">
        <f t="shared" si="0"/>
        <v>0</v>
      </c>
      <c r="V28" s="319"/>
      <c r="W28" s="237"/>
      <c r="X28" s="315"/>
      <c r="Y28" s="55">
        <f t="shared" si="4"/>
        <v>0</v>
      </c>
      <c r="Z28" s="246"/>
      <c r="AA28" s="32"/>
      <c r="AB28" s="252"/>
      <c r="AC28" s="252"/>
      <c r="AD28" s="264"/>
      <c r="AE28" s="264"/>
      <c r="AF28" s="264"/>
      <c r="AG28" s="264"/>
      <c r="AH28" s="320"/>
      <c r="AI28" s="230"/>
      <c r="AJ28" s="230"/>
      <c r="AK28" s="230"/>
      <c r="AL28" s="230"/>
      <c r="AM28" s="230"/>
      <c r="AN28" s="51"/>
      <c r="AO28" s="44"/>
      <c r="AP28" s="286"/>
      <c r="AQ28" s="290"/>
      <c r="AR28" s="290"/>
      <c r="AS28" s="290"/>
      <c r="AT28" s="291"/>
      <c r="AU28" s="287"/>
      <c r="AV28" s="34"/>
      <c r="AW28" s="260"/>
      <c r="AX28" s="282"/>
      <c r="AY28" s="53"/>
    </row>
    <row r="29" spans="1:51" ht="22.5" customHeight="1">
      <c r="A29" s="57"/>
      <c r="B29" s="57"/>
      <c r="C29" s="57"/>
      <c r="D29" s="57"/>
      <c r="E29" s="57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227"/>
      <c r="AI29" s="229"/>
      <c r="AO29" s="44"/>
      <c r="AP29" s="277"/>
      <c r="AQ29" s="292"/>
      <c r="AR29" s="292"/>
      <c r="AS29" s="292"/>
      <c r="AT29" s="293"/>
      <c r="AU29" s="277"/>
      <c r="AY29" s="53"/>
    </row>
    <row r="30" spans="1:51" ht="22.5" customHeight="1">
      <c r="A30" s="57"/>
      <c r="B30" s="57"/>
      <c r="C30" s="57"/>
      <c r="D30" s="57"/>
      <c r="E30" s="57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228"/>
      <c r="AI30" s="229"/>
      <c r="AO30" s="44"/>
      <c r="AP30" s="278"/>
      <c r="AQ30" s="272"/>
      <c r="AR30" s="272"/>
      <c r="AS30" s="272"/>
      <c r="AT30" s="273"/>
      <c r="AU30" s="278"/>
      <c r="AY30" s="53"/>
    </row>
    <row r="31" spans="1:51" ht="22.5" customHeight="1">
      <c r="A31" s="57"/>
      <c r="B31" s="57"/>
      <c r="C31" s="57"/>
      <c r="D31" s="57"/>
      <c r="E31" s="57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228"/>
      <c r="AI31" s="229"/>
      <c r="AO31" s="44"/>
      <c r="AP31" s="259">
        <f>IF(D11,D11,100)</f>
        <v>100</v>
      </c>
      <c r="AQ31" s="275"/>
      <c r="AR31" s="275"/>
      <c r="AS31" s="275"/>
      <c r="AT31" s="276"/>
      <c r="AU31" s="259">
        <f>IF(D12,D12,100)</f>
        <v>100</v>
      </c>
      <c r="AY31" s="53"/>
    </row>
    <row r="32" spans="1:51" ht="22.5" customHeight="1">
      <c r="A32" s="57"/>
      <c r="B32" s="57"/>
      <c r="C32" s="57"/>
      <c r="D32" s="57"/>
      <c r="E32" s="57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228"/>
      <c r="AI32" s="229"/>
      <c r="AO32" s="44"/>
      <c r="AP32" s="283"/>
      <c r="AQ32" s="58"/>
      <c r="AR32" s="58"/>
      <c r="AS32" s="58"/>
      <c r="AT32" s="58"/>
      <c r="AU32" s="283"/>
      <c r="AY32" s="53"/>
    </row>
    <row r="33" spans="1:51" ht="22.5" customHeight="1">
      <c r="A33" s="57"/>
      <c r="B33" s="57"/>
      <c r="C33" s="57"/>
      <c r="D33" s="57"/>
      <c r="E33" s="57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228"/>
      <c r="AE33" s="52"/>
      <c r="AF33" s="52"/>
      <c r="AG33" s="52"/>
      <c r="AH33" s="52"/>
      <c r="AI33" s="229"/>
      <c r="AJ33" s="52"/>
      <c r="AK33" s="52"/>
      <c r="AL33" s="52"/>
      <c r="AM33" s="52"/>
      <c r="AN33" s="52"/>
      <c r="AO33" s="44"/>
      <c r="AP33" s="59"/>
      <c r="AQ33" s="58"/>
      <c r="AR33" s="58"/>
      <c r="AS33" s="58"/>
      <c r="AT33" s="58"/>
      <c r="AU33" s="60"/>
      <c r="AY33" s="53"/>
    </row>
    <row r="34" spans="1:51" ht="22.5" customHeight="1">
      <c r="A34" s="57"/>
      <c r="B34" s="57"/>
      <c r="C34" s="57"/>
      <c r="D34" s="57"/>
      <c r="E34" s="57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40"/>
      <c r="AP34" s="271">
        <f>D8</f>
        <v>0</v>
      </c>
      <c r="AQ34" s="272"/>
      <c r="AR34" s="272"/>
      <c r="AS34" s="272"/>
      <c r="AT34" s="272"/>
      <c r="AU34" s="273"/>
      <c r="AY34" s="53"/>
    </row>
    <row r="35" spans="1:51" ht="22.5" customHeight="1">
      <c r="A35" s="61"/>
      <c r="B35" s="61"/>
      <c r="C35" s="61"/>
      <c r="D35" s="61"/>
      <c r="E35" s="61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0"/>
      <c r="AP35" s="274"/>
      <c r="AQ35" s="275"/>
      <c r="AR35" s="275"/>
      <c r="AS35" s="275"/>
      <c r="AT35" s="275"/>
      <c r="AU35" s="276"/>
      <c r="AY35" s="53"/>
    </row>
    <row r="36" spans="1:51" ht="22.5" customHeight="1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0"/>
      <c r="AY36" s="53"/>
    </row>
    <row r="37" spans="1:51" ht="22.5" customHeight="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40"/>
      <c r="AY37" s="53"/>
    </row>
    <row r="38" spans="1:51" ht="22.5" customHeight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Y38" s="53"/>
    </row>
    <row r="39" spans="1:51" ht="22.5" customHeight="1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Y39" s="53"/>
    </row>
    <row r="40" spans="1:51" ht="22.5" customHeight="1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Y40" s="53"/>
    </row>
    <row r="41" spans="1:51" ht="22.5" customHeight="1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Y41" s="53"/>
    </row>
    <row r="42" spans="1:51" ht="22.5" customHeight="1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Y42" s="53"/>
    </row>
    <row r="43" spans="1:40" ht="22.5" customHeight="1">
      <c r="A43" s="61"/>
      <c r="B43" s="61"/>
      <c r="C43" s="61"/>
      <c r="D43" s="62"/>
      <c r="E43" s="62"/>
      <c r="F43" s="62"/>
      <c r="G43" s="62"/>
      <c r="H43" s="62"/>
      <c r="I43" s="61"/>
      <c r="J43" s="61"/>
      <c r="K43" s="61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</row>
    <row r="44" spans="1:40" ht="22.5" customHeight="1">
      <c r="A44" s="61"/>
      <c r="B44" s="61"/>
      <c r="C44" s="61"/>
      <c r="D44" s="62"/>
      <c r="E44" s="62"/>
      <c r="F44" s="62"/>
      <c r="G44" s="62"/>
      <c r="H44" s="62"/>
      <c r="I44" s="61"/>
      <c r="J44" s="61"/>
      <c r="K44" s="61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</row>
    <row r="45" spans="1:40" ht="22.5" customHeight="1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</row>
    <row r="46" spans="1:40" ht="22.5" customHeight="1">
      <c r="A46" s="61"/>
      <c r="B46" s="61"/>
      <c r="C46" s="61"/>
      <c r="D46" s="61"/>
      <c r="E46" s="62"/>
      <c r="F46" s="61"/>
      <c r="G46" s="61"/>
      <c r="H46" s="61"/>
      <c r="I46" s="61"/>
      <c r="J46" s="61"/>
      <c r="K46" s="61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</row>
    <row r="47" spans="1:11" ht="22.5" customHeight="1">
      <c r="A47" s="61"/>
      <c r="B47" s="61"/>
      <c r="C47" s="61"/>
      <c r="D47" s="61"/>
      <c r="E47" s="62"/>
      <c r="F47" s="61"/>
      <c r="G47" s="61"/>
      <c r="H47" s="61"/>
      <c r="I47" s="61"/>
      <c r="J47" s="61"/>
      <c r="K47" s="61"/>
    </row>
    <row r="48" spans="1:11" ht="22.5" customHeight="1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</row>
    <row r="49" spans="1:11" ht="22.5" customHeight="1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</row>
    <row r="50" spans="1:11" ht="14.25" customHeight="1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</row>
    <row r="51" spans="1:11" ht="17.25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</row>
    <row r="52" spans="1:11" ht="17.25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</row>
    <row r="53" spans="1:11" ht="17.25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</row>
    <row r="54" spans="1:11" ht="17.25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</row>
    <row r="55" spans="1:11" ht="17.25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</row>
    <row r="56" spans="1:11" ht="14.25" customHeight="1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</row>
    <row r="57" spans="1:11" ht="14.25" customHeight="1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</row>
    <row r="58" spans="1:11" ht="17.25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</row>
    <row r="59" spans="1:11" ht="17.25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</row>
    <row r="60" spans="1:11" ht="17.25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</row>
    <row r="61" spans="1:11" ht="17.25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</row>
    <row r="62" spans="1:11" ht="17.25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</row>
    <row r="63" spans="1:11" ht="15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</row>
    <row r="64" spans="1:11" ht="15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</row>
    <row r="65" spans="1:11" ht="15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</row>
    <row r="66" spans="1:11" ht="15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</row>
    <row r="67" spans="1:11" ht="15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</row>
    <row r="68" spans="1:11" ht="15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</row>
    <row r="69" spans="1:11" ht="15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</row>
    <row r="70" spans="1:11" ht="15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63"/>
    </row>
    <row r="71" spans="1:11" ht="15">
      <c r="A71" s="63"/>
      <c r="B71" s="63"/>
      <c r="C71" s="63"/>
      <c r="D71" s="63"/>
      <c r="E71" s="63"/>
      <c r="F71" s="63"/>
      <c r="G71" s="63"/>
      <c r="H71" s="63"/>
      <c r="I71" s="63"/>
      <c r="J71" s="63"/>
      <c r="K71" s="63"/>
    </row>
    <row r="72" spans="1:11" ht="15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</row>
    <row r="73" spans="1:11" ht="15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63"/>
    </row>
    <row r="74" spans="1:11" ht="15">
      <c r="A74" s="63"/>
      <c r="B74" s="63"/>
      <c r="C74" s="63"/>
      <c r="D74" s="63"/>
      <c r="E74" s="63"/>
      <c r="F74" s="63"/>
      <c r="G74" s="63"/>
      <c r="H74" s="63"/>
      <c r="I74" s="63"/>
      <c r="J74" s="63"/>
      <c r="K74" s="63"/>
    </row>
    <row r="75" spans="1:11" ht="15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</row>
    <row r="76" spans="1:11" ht="15">
      <c r="A76" s="63"/>
      <c r="B76" s="63"/>
      <c r="C76" s="63"/>
      <c r="D76" s="63"/>
      <c r="E76" s="63"/>
      <c r="F76" s="63"/>
      <c r="G76" s="63"/>
      <c r="H76" s="63"/>
      <c r="I76" s="63"/>
      <c r="J76" s="63"/>
      <c r="K76" s="63"/>
    </row>
    <row r="77" spans="1:11" ht="15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</row>
    <row r="78" spans="1:11" ht="15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</row>
    <row r="79" spans="1:11" ht="15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</row>
    <row r="80" spans="1:11" ht="15">
      <c r="A80" s="63"/>
      <c r="B80" s="63"/>
      <c r="C80" s="63"/>
      <c r="D80" s="63"/>
      <c r="E80" s="63"/>
      <c r="F80" s="63"/>
      <c r="G80" s="63"/>
      <c r="H80" s="63"/>
      <c r="I80" s="63"/>
      <c r="J80" s="63"/>
      <c r="K80" s="63"/>
    </row>
    <row r="81" spans="1:11" ht="15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</row>
    <row r="82" spans="1:11" ht="15">
      <c r="A82" s="63"/>
      <c r="B82" s="63"/>
      <c r="C82" s="63"/>
      <c r="D82" s="63"/>
      <c r="E82" s="63"/>
      <c r="F82" s="63"/>
      <c r="G82" s="63"/>
      <c r="H82" s="63"/>
      <c r="I82" s="63"/>
      <c r="J82" s="63"/>
      <c r="K82" s="63"/>
    </row>
    <row r="83" spans="1:11" ht="15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</row>
    <row r="84" spans="1:11" ht="15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3"/>
    </row>
    <row r="85" spans="1:11" ht="15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3"/>
    </row>
    <row r="86" spans="1:11" ht="15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</row>
    <row r="87" spans="1:11" ht="15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3"/>
    </row>
    <row r="88" spans="1:11" ht="15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3"/>
    </row>
    <row r="89" spans="1:11" ht="15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3"/>
    </row>
    <row r="90" spans="1:11" ht="15">
      <c r="A90" s="63"/>
      <c r="B90" s="63"/>
      <c r="C90" s="63"/>
      <c r="D90" s="63"/>
      <c r="E90" s="63"/>
      <c r="F90" s="63"/>
      <c r="G90" s="63"/>
      <c r="H90" s="63"/>
      <c r="I90" s="63"/>
      <c r="J90" s="63"/>
      <c r="K90" s="63"/>
    </row>
    <row r="91" spans="1:11" ht="15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3"/>
    </row>
    <row r="92" spans="1:11" ht="15">
      <c r="A92" s="63"/>
      <c r="B92" s="63"/>
      <c r="C92" s="63"/>
      <c r="D92" s="63"/>
      <c r="E92" s="63"/>
      <c r="F92" s="63"/>
      <c r="G92" s="63"/>
      <c r="H92" s="63"/>
      <c r="I92" s="63"/>
      <c r="J92" s="63"/>
      <c r="K92" s="63"/>
    </row>
    <row r="93" spans="1:11" ht="15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3"/>
    </row>
    <row r="94" spans="1:11" ht="15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3"/>
    </row>
    <row r="95" spans="1:11" ht="15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63"/>
    </row>
    <row r="96" spans="1:11" ht="15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63"/>
    </row>
    <row r="97" spans="1:11" ht="15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3"/>
    </row>
    <row r="98" spans="1:11" ht="15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3"/>
    </row>
    <row r="99" spans="1:11" ht="15">
      <c r="A99" s="63"/>
      <c r="B99" s="63"/>
      <c r="C99" s="63"/>
      <c r="D99" s="63"/>
      <c r="E99" s="63"/>
      <c r="F99" s="63"/>
      <c r="G99" s="63"/>
      <c r="H99" s="63"/>
      <c r="I99" s="63"/>
      <c r="J99" s="63"/>
      <c r="K99" s="63"/>
    </row>
    <row r="100" spans="1:11" ht="15">
      <c r="A100" s="63"/>
      <c r="B100" s="63"/>
      <c r="C100" s="63"/>
      <c r="D100" s="63"/>
      <c r="E100" s="63"/>
      <c r="F100" s="63"/>
      <c r="G100" s="63"/>
      <c r="H100" s="63"/>
      <c r="I100" s="63"/>
      <c r="J100" s="63"/>
      <c r="K100" s="63"/>
    </row>
    <row r="101" spans="1:11" ht="15">
      <c r="A101" s="63"/>
      <c r="B101" s="63"/>
      <c r="C101" s="63"/>
      <c r="D101" s="63"/>
      <c r="E101" s="63"/>
      <c r="F101" s="63"/>
      <c r="G101" s="63"/>
      <c r="H101" s="63"/>
      <c r="I101" s="63"/>
      <c r="J101" s="63"/>
      <c r="K101" s="63"/>
    </row>
    <row r="102" spans="1:11" ht="15">
      <c r="A102" s="63"/>
      <c r="B102" s="63"/>
      <c r="C102" s="63"/>
      <c r="D102" s="63"/>
      <c r="E102" s="63"/>
      <c r="F102" s="63"/>
      <c r="G102" s="63"/>
      <c r="H102" s="63"/>
      <c r="I102" s="63"/>
      <c r="J102" s="63"/>
      <c r="K102" s="63"/>
    </row>
    <row r="103" spans="1:11" ht="15">
      <c r="A103" s="63"/>
      <c r="B103" s="63"/>
      <c r="C103" s="63"/>
      <c r="D103" s="63"/>
      <c r="E103" s="63"/>
      <c r="F103" s="63"/>
      <c r="G103" s="63"/>
      <c r="H103" s="63"/>
      <c r="I103" s="63"/>
      <c r="J103" s="63"/>
      <c r="K103" s="63"/>
    </row>
    <row r="104" spans="1:11" ht="15">
      <c r="A104" s="63"/>
      <c r="B104" s="63"/>
      <c r="C104" s="63"/>
      <c r="D104" s="63"/>
      <c r="E104" s="63"/>
      <c r="F104" s="63"/>
      <c r="G104" s="63"/>
      <c r="H104" s="63"/>
      <c r="I104" s="63"/>
      <c r="J104" s="63"/>
      <c r="K104" s="63"/>
    </row>
    <row r="105" spans="1:11" ht="15">
      <c r="A105" s="63"/>
      <c r="B105" s="63"/>
      <c r="C105" s="63"/>
      <c r="D105" s="63"/>
      <c r="E105" s="63"/>
      <c r="F105" s="63"/>
      <c r="G105" s="63"/>
      <c r="H105" s="63"/>
      <c r="I105" s="63"/>
      <c r="J105" s="63"/>
      <c r="K105" s="63"/>
    </row>
    <row r="106" spans="1:11" ht="15">
      <c r="A106" s="63"/>
      <c r="B106" s="63"/>
      <c r="C106" s="63"/>
      <c r="D106" s="63"/>
      <c r="E106" s="63"/>
      <c r="F106" s="63"/>
      <c r="G106" s="63"/>
      <c r="H106" s="63"/>
      <c r="I106" s="63"/>
      <c r="J106" s="63"/>
      <c r="K106" s="63"/>
    </row>
    <row r="107" spans="1:11" ht="15">
      <c r="A107" s="63"/>
      <c r="B107" s="63"/>
      <c r="C107" s="63"/>
      <c r="D107" s="63"/>
      <c r="E107" s="63"/>
      <c r="F107" s="63"/>
      <c r="G107" s="63"/>
      <c r="H107" s="63"/>
      <c r="I107" s="63"/>
      <c r="J107" s="63"/>
      <c r="K107" s="63"/>
    </row>
    <row r="108" spans="1:11" ht="15">
      <c r="A108" s="63"/>
      <c r="B108" s="63"/>
      <c r="C108" s="63"/>
      <c r="D108" s="63"/>
      <c r="E108" s="63"/>
      <c r="F108" s="63"/>
      <c r="G108" s="63"/>
      <c r="H108" s="63"/>
      <c r="I108" s="63"/>
      <c r="J108" s="63"/>
      <c r="K108" s="63"/>
    </row>
    <row r="109" spans="1:11" ht="15">
      <c r="A109" s="63"/>
      <c r="B109" s="63"/>
      <c r="C109" s="63"/>
      <c r="D109" s="63"/>
      <c r="E109" s="63"/>
      <c r="F109" s="63"/>
      <c r="G109" s="63"/>
      <c r="H109" s="63"/>
      <c r="I109" s="63"/>
      <c r="J109" s="63"/>
      <c r="K109" s="63"/>
    </row>
    <row r="110" spans="1:11" ht="15">
      <c r="A110" s="63"/>
      <c r="B110" s="63"/>
      <c r="C110" s="63"/>
      <c r="D110" s="63"/>
      <c r="E110" s="63"/>
      <c r="F110" s="63"/>
      <c r="G110" s="63"/>
      <c r="H110" s="63"/>
      <c r="I110" s="63"/>
      <c r="J110" s="63"/>
      <c r="K110" s="63"/>
    </row>
    <row r="111" spans="1:11" ht="15">
      <c r="A111" s="63"/>
      <c r="B111" s="63"/>
      <c r="C111" s="63"/>
      <c r="D111" s="63"/>
      <c r="E111" s="63"/>
      <c r="F111" s="63"/>
      <c r="G111" s="63"/>
      <c r="H111" s="63"/>
      <c r="I111" s="63"/>
      <c r="J111" s="63"/>
      <c r="K111" s="63"/>
    </row>
    <row r="112" spans="1:11" ht="15">
      <c r="A112" s="63"/>
      <c r="B112" s="63"/>
      <c r="C112" s="63"/>
      <c r="D112" s="63"/>
      <c r="E112" s="63"/>
      <c r="F112" s="63"/>
      <c r="G112" s="63"/>
      <c r="H112" s="63"/>
      <c r="I112" s="63"/>
      <c r="J112" s="63"/>
      <c r="K112" s="63"/>
    </row>
    <row r="113" spans="1:11" ht="15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63"/>
    </row>
    <row r="114" spans="1:11" ht="15">
      <c r="A114" s="63"/>
      <c r="B114" s="63"/>
      <c r="C114" s="63"/>
      <c r="D114" s="63"/>
      <c r="E114" s="63"/>
      <c r="F114" s="63"/>
      <c r="G114" s="63"/>
      <c r="H114" s="63"/>
      <c r="I114" s="63"/>
      <c r="J114" s="63"/>
      <c r="K114" s="63"/>
    </row>
    <row r="115" spans="1:11" ht="15">
      <c r="A115" s="63"/>
      <c r="B115" s="63"/>
      <c r="C115" s="63"/>
      <c r="D115" s="63"/>
      <c r="E115" s="63"/>
      <c r="F115" s="63"/>
      <c r="G115" s="63"/>
      <c r="H115" s="63"/>
      <c r="I115" s="63"/>
      <c r="J115" s="63"/>
      <c r="K115" s="63"/>
    </row>
    <row r="116" spans="1:11" ht="15">
      <c r="A116" s="63"/>
      <c r="B116" s="63"/>
      <c r="C116" s="63"/>
      <c r="D116" s="63"/>
      <c r="E116" s="63"/>
      <c r="F116" s="63"/>
      <c r="G116" s="63"/>
      <c r="H116" s="63"/>
      <c r="I116" s="63"/>
      <c r="J116" s="63"/>
      <c r="K116" s="63"/>
    </row>
    <row r="117" spans="1:11" ht="15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63"/>
    </row>
    <row r="118" spans="1:11" ht="15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63"/>
    </row>
    <row r="119" spans="1:11" ht="15">
      <c r="A119" s="63"/>
      <c r="B119" s="63"/>
      <c r="C119" s="63"/>
      <c r="D119" s="63"/>
      <c r="E119" s="63"/>
      <c r="F119" s="63"/>
      <c r="G119" s="63"/>
      <c r="H119" s="63"/>
      <c r="I119" s="63"/>
      <c r="J119" s="63"/>
      <c r="K119" s="63"/>
    </row>
    <row r="120" spans="1:11" ht="15">
      <c r="A120" s="63"/>
      <c r="B120" s="63"/>
      <c r="C120" s="63"/>
      <c r="D120" s="63"/>
      <c r="E120" s="63"/>
      <c r="F120" s="63"/>
      <c r="G120" s="63"/>
      <c r="H120" s="63"/>
      <c r="I120" s="63"/>
      <c r="J120" s="63"/>
      <c r="K120" s="63"/>
    </row>
    <row r="121" spans="1:11" ht="15">
      <c r="A121" s="63"/>
      <c r="B121" s="63"/>
      <c r="C121" s="63"/>
      <c r="D121" s="63"/>
      <c r="E121" s="63"/>
      <c r="F121" s="63"/>
      <c r="G121" s="63"/>
      <c r="H121" s="63"/>
      <c r="I121" s="63"/>
      <c r="J121" s="63"/>
      <c r="K121" s="63"/>
    </row>
    <row r="122" spans="1:11" ht="15">
      <c r="A122" s="63"/>
      <c r="B122" s="63"/>
      <c r="C122" s="63"/>
      <c r="D122" s="63"/>
      <c r="E122" s="63"/>
      <c r="F122" s="63"/>
      <c r="G122" s="63"/>
      <c r="H122" s="63"/>
      <c r="I122" s="63"/>
      <c r="J122" s="63"/>
      <c r="K122" s="63"/>
    </row>
    <row r="123" spans="1:11" ht="15">
      <c r="A123" s="63"/>
      <c r="B123" s="63"/>
      <c r="C123" s="63"/>
      <c r="D123" s="63"/>
      <c r="E123" s="63"/>
      <c r="F123" s="63"/>
      <c r="G123" s="63"/>
      <c r="H123" s="63"/>
      <c r="I123" s="63"/>
      <c r="J123" s="63"/>
      <c r="K123" s="63"/>
    </row>
    <row r="124" spans="1:11" ht="15">
      <c r="A124" s="63"/>
      <c r="B124" s="63"/>
      <c r="C124" s="63"/>
      <c r="D124" s="63"/>
      <c r="E124" s="63"/>
      <c r="F124" s="63"/>
      <c r="G124" s="63"/>
      <c r="H124" s="63"/>
      <c r="I124" s="63"/>
      <c r="J124" s="63"/>
      <c r="K124" s="63"/>
    </row>
    <row r="125" spans="1:11" ht="15">
      <c r="A125" s="63"/>
      <c r="B125" s="63"/>
      <c r="C125" s="63"/>
      <c r="D125" s="63"/>
      <c r="E125" s="63"/>
      <c r="F125" s="63"/>
      <c r="G125" s="63"/>
      <c r="H125" s="63"/>
      <c r="I125" s="63"/>
      <c r="J125" s="63"/>
      <c r="K125" s="63"/>
    </row>
    <row r="126" spans="1:11" ht="15">
      <c r="A126" s="63"/>
      <c r="B126" s="63"/>
      <c r="C126" s="63"/>
      <c r="D126" s="63"/>
      <c r="E126" s="63"/>
      <c r="F126" s="63"/>
      <c r="G126" s="63"/>
      <c r="H126" s="63"/>
      <c r="I126" s="63"/>
      <c r="J126" s="63"/>
      <c r="K126" s="63"/>
    </row>
    <row r="127" spans="1:11" ht="15">
      <c r="A127" s="63"/>
      <c r="B127" s="63"/>
      <c r="C127" s="63"/>
      <c r="D127" s="63"/>
      <c r="E127" s="63"/>
      <c r="F127" s="63"/>
      <c r="G127" s="63"/>
      <c r="H127" s="63"/>
      <c r="I127" s="63"/>
      <c r="J127" s="63"/>
      <c r="K127" s="63"/>
    </row>
    <row r="128" spans="1:11" ht="15">
      <c r="A128" s="63"/>
      <c r="B128" s="63"/>
      <c r="C128" s="63"/>
      <c r="D128" s="63"/>
      <c r="E128" s="63"/>
      <c r="F128" s="63"/>
      <c r="G128" s="63"/>
      <c r="H128" s="63"/>
      <c r="I128" s="63"/>
      <c r="J128" s="63"/>
      <c r="K128" s="63"/>
    </row>
    <row r="129" spans="1:11" ht="1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</row>
    <row r="130" spans="1:11" ht="1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</row>
    <row r="131" spans="1:11" ht="1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</row>
    <row r="132" spans="1:11" ht="15">
      <c r="A132" s="63"/>
      <c r="B132" s="63"/>
      <c r="C132" s="63"/>
      <c r="D132" s="63"/>
      <c r="E132" s="63"/>
      <c r="F132" s="63"/>
      <c r="G132" s="63"/>
      <c r="H132" s="63"/>
      <c r="I132" s="63"/>
      <c r="J132" s="63"/>
      <c r="K132" s="63"/>
    </row>
    <row r="133" spans="1:11" ht="1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</row>
    <row r="134" spans="1:11" ht="15">
      <c r="A134" s="63"/>
      <c r="B134" s="63"/>
      <c r="C134" s="63"/>
      <c r="D134" s="63"/>
      <c r="E134" s="63"/>
      <c r="F134" s="63"/>
      <c r="G134" s="63"/>
      <c r="H134" s="63"/>
      <c r="I134" s="63"/>
      <c r="J134" s="63"/>
      <c r="K134" s="63"/>
    </row>
    <row r="135" spans="1:11" ht="15">
      <c r="A135" s="63"/>
      <c r="B135" s="63"/>
      <c r="C135" s="63"/>
      <c r="D135" s="63"/>
      <c r="E135" s="63"/>
      <c r="F135" s="63"/>
      <c r="G135" s="63"/>
      <c r="H135" s="63"/>
      <c r="I135" s="63"/>
      <c r="J135" s="63"/>
      <c r="K135" s="63"/>
    </row>
    <row r="136" spans="1:11" ht="15">
      <c r="A136" s="63"/>
      <c r="B136" s="63"/>
      <c r="C136" s="63"/>
      <c r="D136" s="63"/>
      <c r="E136" s="63"/>
      <c r="F136" s="63"/>
      <c r="G136" s="63"/>
      <c r="H136" s="63"/>
      <c r="I136" s="63"/>
      <c r="J136" s="63"/>
      <c r="K136" s="63"/>
    </row>
    <row r="137" spans="1:11" ht="15">
      <c r="A137" s="63"/>
      <c r="B137" s="63"/>
      <c r="C137" s="63"/>
      <c r="D137" s="63"/>
      <c r="E137" s="63"/>
      <c r="F137" s="63"/>
      <c r="G137" s="63"/>
      <c r="H137" s="63"/>
      <c r="I137" s="63"/>
      <c r="J137" s="63"/>
      <c r="K137" s="63"/>
    </row>
    <row r="138" spans="1:11" ht="15">
      <c r="A138" s="63"/>
      <c r="B138" s="63"/>
      <c r="C138" s="63"/>
      <c r="D138" s="63"/>
      <c r="E138" s="63"/>
      <c r="F138" s="63"/>
      <c r="G138" s="63"/>
      <c r="H138" s="63"/>
      <c r="I138" s="63"/>
      <c r="J138" s="63"/>
      <c r="K138" s="63"/>
    </row>
    <row r="139" spans="1:11" ht="15">
      <c r="A139" s="63"/>
      <c r="B139" s="63"/>
      <c r="C139" s="63"/>
      <c r="D139" s="63"/>
      <c r="E139" s="63"/>
      <c r="F139" s="63"/>
      <c r="G139" s="63"/>
      <c r="H139" s="63"/>
      <c r="I139" s="63"/>
      <c r="J139" s="63"/>
      <c r="K139" s="63"/>
    </row>
    <row r="140" spans="1:11" ht="15">
      <c r="A140" s="63"/>
      <c r="B140" s="63"/>
      <c r="C140" s="63"/>
      <c r="D140" s="63"/>
      <c r="E140" s="63"/>
      <c r="F140" s="63"/>
      <c r="G140" s="63"/>
      <c r="H140" s="63"/>
      <c r="I140" s="63"/>
      <c r="J140" s="63"/>
      <c r="K140" s="63"/>
    </row>
    <row r="141" spans="1:11" ht="15">
      <c r="A141" s="63"/>
      <c r="B141" s="63"/>
      <c r="C141" s="63"/>
      <c r="D141" s="63"/>
      <c r="E141" s="63"/>
      <c r="F141" s="63"/>
      <c r="G141" s="63"/>
      <c r="H141" s="63"/>
      <c r="I141" s="63"/>
      <c r="J141" s="63"/>
      <c r="K141" s="63"/>
    </row>
    <row r="142" spans="1:11" ht="15">
      <c r="A142" s="63"/>
      <c r="B142" s="63"/>
      <c r="C142" s="63"/>
      <c r="D142" s="63"/>
      <c r="E142" s="63"/>
      <c r="F142" s="63"/>
      <c r="G142" s="63"/>
      <c r="H142" s="63"/>
      <c r="I142" s="63"/>
      <c r="J142" s="63"/>
      <c r="K142" s="63"/>
    </row>
    <row r="143" spans="1:11" ht="15">
      <c r="A143" s="63"/>
      <c r="B143" s="63"/>
      <c r="C143" s="63"/>
      <c r="D143" s="63"/>
      <c r="E143" s="63"/>
      <c r="F143" s="63"/>
      <c r="G143" s="63"/>
      <c r="H143" s="63"/>
      <c r="I143" s="63"/>
      <c r="J143" s="63"/>
      <c r="K143" s="63"/>
    </row>
    <row r="144" spans="1:11" ht="15">
      <c r="A144" s="63"/>
      <c r="B144" s="63"/>
      <c r="C144" s="63"/>
      <c r="D144" s="63"/>
      <c r="E144" s="63"/>
      <c r="F144" s="63"/>
      <c r="G144" s="63"/>
      <c r="H144" s="63"/>
      <c r="I144" s="63"/>
      <c r="J144" s="63"/>
      <c r="K144" s="63"/>
    </row>
    <row r="145" spans="1:11" ht="15">
      <c r="A145" s="63"/>
      <c r="B145" s="63"/>
      <c r="C145" s="63"/>
      <c r="D145" s="63"/>
      <c r="E145" s="63"/>
      <c r="F145" s="63"/>
      <c r="G145" s="63"/>
      <c r="H145" s="63"/>
      <c r="I145" s="63"/>
      <c r="J145" s="63"/>
      <c r="K145" s="63"/>
    </row>
    <row r="146" spans="1:11" ht="15">
      <c r="A146" s="63"/>
      <c r="B146" s="63"/>
      <c r="C146" s="63"/>
      <c r="D146" s="63"/>
      <c r="E146" s="63"/>
      <c r="F146" s="63"/>
      <c r="G146" s="63"/>
      <c r="H146" s="63"/>
      <c r="I146" s="63"/>
      <c r="J146" s="63"/>
      <c r="K146" s="63"/>
    </row>
    <row r="147" spans="1:11" ht="15">
      <c r="A147" s="63"/>
      <c r="B147" s="63"/>
      <c r="C147" s="63"/>
      <c r="D147" s="63"/>
      <c r="E147" s="63"/>
      <c r="F147" s="63"/>
      <c r="G147" s="63"/>
      <c r="H147" s="63"/>
      <c r="I147" s="63"/>
      <c r="J147" s="63"/>
      <c r="K147" s="63"/>
    </row>
    <row r="148" spans="1:11" ht="15">
      <c r="A148" s="63"/>
      <c r="B148" s="63"/>
      <c r="C148" s="63"/>
      <c r="D148" s="63"/>
      <c r="E148" s="63"/>
      <c r="F148" s="63"/>
      <c r="G148" s="63"/>
      <c r="H148" s="63"/>
      <c r="I148" s="63"/>
      <c r="J148" s="63"/>
      <c r="K148" s="63"/>
    </row>
    <row r="149" spans="1:11" ht="15">
      <c r="A149" s="63"/>
      <c r="B149" s="63"/>
      <c r="C149" s="63"/>
      <c r="D149" s="63"/>
      <c r="E149" s="63"/>
      <c r="F149" s="63"/>
      <c r="G149" s="63"/>
      <c r="H149" s="63"/>
      <c r="I149" s="63"/>
      <c r="J149" s="63"/>
      <c r="K149" s="63"/>
    </row>
    <row r="150" spans="1:11" ht="15">
      <c r="A150" s="63"/>
      <c r="B150" s="63"/>
      <c r="C150" s="63"/>
      <c r="D150" s="63"/>
      <c r="E150" s="63"/>
      <c r="F150" s="63"/>
      <c r="G150" s="63"/>
      <c r="H150" s="63"/>
      <c r="I150" s="63"/>
      <c r="J150" s="63"/>
      <c r="K150" s="63"/>
    </row>
    <row r="151" spans="1:11" ht="15">
      <c r="A151" s="63"/>
      <c r="B151" s="63"/>
      <c r="C151" s="63"/>
      <c r="D151" s="63"/>
      <c r="E151" s="63"/>
      <c r="F151" s="63"/>
      <c r="G151" s="63"/>
      <c r="H151" s="63"/>
      <c r="I151" s="63"/>
      <c r="J151" s="63"/>
      <c r="K151" s="63"/>
    </row>
    <row r="152" spans="1:11" ht="15">
      <c r="A152" s="63"/>
      <c r="B152" s="63"/>
      <c r="C152" s="63"/>
      <c r="D152" s="63"/>
      <c r="E152" s="63"/>
      <c r="F152" s="63"/>
      <c r="G152" s="63"/>
      <c r="H152" s="63"/>
      <c r="I152" s="63"/>
      <c r="J152" s="63"/>
      <c r="K152" s="63"/>
    </row>
    <row r="153" spans="1:11" ht="15">
      <c r="A153" s="63"/>
      <c r="B153" s="63"/>
      <c r="C153" s="63"/>
      <c r="D153" s="63"/>
      <c r="E153" s="63"/>
      <c r="F153" s="63"/>
      <c r="G153" s="63"/>
      <c r="H153" s="63"/>
      <c r="I153" s="63"/>
      <c r="J153" s="63"/>
      <c r="K153" s="63"/>
    </row>
    <row r="154" spans="1:11" ht="15">
      <c r="A154" s="63"/>
      <c r="B154" s="63"/>
      <c r="C154" s="63"/>
      <c r="D154" s="63"/>
      <c r="E154" s="63"/>
      <c r="F154" s="63"/>
      <c r="G154" s="63"/>
      <c r="H154" s="63"/>
      <c r="I154" s="63"/>
      <c r="J154" s="63"/>
      <c r="K154" s="63"/>
    </row>
    <row r="155" spans="1:11" ht="15">
      <c r="A155" s="63"/>
      <c r="B155" s="63"/>
      <c r="C155" s="63"/>
      <c r="D155" s="63"/>
      <c r="E155" s="63"/>
      <c r="F155" s="63"/>
      <c r="G155" s="63"/>
      <c r="H155" s="63"/>
      <c r="I155" s="63"/>
      <c r="J155" s="63"/>
      <c r="K155" s="63"/>
    </row>
    <row r="156" spans="1:11" ht="15">
      <c r="A156" s="63"/>
      <c r="B156" s="63"/>
      <c r="C156" s="63"/>
      <c r="D156" s="63"/>
      <c r="E156" s="63"/>
      <c r="F156" s="63"/>
      <c r="G156" s="63"/>
      <c r="H156" s="63"/>
      <c r="I156" s="63"/>
      <c r="J156" s="63"/>
      <c r="K156" s="63"/>
    </row>
    <row r="157" spans="1:11" ht="15">
      <c r="A157" s="63"/>
      <c r="B157" s="63"/>
      <c r="C157" s="63"/>
      <c r="D157" s="63"/>
      <c r="E157" s="63"/>
      <c r="F157" s="63"/>
      <c r="G157" s="63"/>
      <c r="H157" s="63"/>
      <c r="I157" s="63"/>
      <c r="J157" s="63"/>
      <c r="K157" s="63"/>
    </row>
    <row r="158" spans="1:11" ht="15">
      <c r="A158" s="63"/>
      <c r="B158" s="63"/>
      <c r="C158" s="63"/>
      <c r="D158" s="63"/>
      <c r="E158" s="63"/>
      <c r="F158" s="63"/>
      <c r="G158" s="63"/>
      <c r="H158" s="63"/>
      <c r="I158" s="63"/>
      <c r="J158" s="63"/>
      <c r="K158" s="63"/>
    </row>
    <row r="159" spans="1:11" ht="15">
      <c r="A159" s="63"/>
      <c r="B159" s="63"/>
      <c r="C159" s="63"/>
      <c r="D159" s="63"/>
      <c r="E159" s="63"/>
      <c r="F159" s="63"/>
      <c r="G159" s="63"/>
      <c r="H159" s="63"/>
      <c r="I159" s="63"/>
      <c r="J159" s="63"/>
      <c r="K159" s="63"/>
    </row>
    <row r="160" spans="1:11" ht="15">
      <c r="A160" s="63"/>
      <c r="B160" s="63"/>
      <c r="C160" s="63"/>
      <c r="D160" s="63"/>
      <c r="E160" s="63"/>
      <c r="F160" s="63"/>
      <c r="G160" s="63"/>
      <c r="H160" s="63"/>
      <c r="I160" s="63"/>
      <c r="J160" s="63"/>
      <c r="K160" s="63"/>
    </row>
    <row r="161" spans="1:11" ht="15">
      <c r="A161" s="63"/>
      <c r="B161" s="63"/>
      <c r="C161" s="63"/>
      <c r="D161" s="63"/>
      <c r="E161" s="63"/>
      <c r="F161" s="63"/>
      <c r="G161" s="63"/>
      <c r="H161" s="63"/>
      <c r="I161" s="63"/>
      <c r="J161" s="63"/>
      <c r="K161" s="63"/>
    </row>
    <row r="162" spans="1:11" ht="15">
      <c r="A162" s="63"/>
      <c r="B162" s="63"/>
      <c r="C162" s="63"/>
      <c r="D162" s="63"/>
      <c r="E162" s="63"/>
      <c r="F162" s="63"/>
      <c r="G162" s="63"/>
      <c r="H162" s="63"/>
      <c r="I162" s="63"/>
      <c r="J162" s="63"/>
      <c r="K162" s="63"/>
    </row>
    <row r="163" spans="1:11" ht="15">
      <c r="A163" s="63"/>
      <c r="B163" s="63"/>
      <c r="C163" s="63"/>
      <c r="D163" s="63"/>
      <c r="E163" s="63"/>
      <c r="F163" s="63"/>
      <c r="G163" s="63"/>
      <c r="H163" s="63"/>
      <c r="I163" s="63"/>
      <c r="J163" s="63"/>
      <c r="K163" s="63"/>
    </row>
    <row r="164" spans="1:11" ht="15">
      <c r="A164" s="63"/>
      <c r="B164" s="63"/>
      <c r="C164" s="63"/>
      <c r="D164" s="63"/>
      <c r="E164" s="63"/>
      <c r="F164" s="63"/>
      <c r="G164" s="63"/>
      <c r="H164" s="63"/>
      <c r="I164" s="63"/>
      <c r="J164" s="63"/>
      <c r="K164" s="63"/>
    </row>
    <row r="165" spans="1:11" ht="15">
      <c r="A165" s="63"/>
      <c r="B165" s="63"/>
      <c r="C165" s="63"/>
      <c r="D165" s="63"/>
      <c r="E165" s="63"/>
      <c r="F165" s="63"/>
      <c r="G165" s="63"/>
      <c r="H165" s="63"/>
      <c r="I165" s="63"/>
      <c r="J165" s="63"/>
      <c r="K165" s="63"/>
    </row>
    <row r="166" spans="1:11" ht="15">
      <c r="A166" s="63"/>
      <c r="B166" s="63"/>
      <c r="C166" s="63"/>
      <c r="D166" s="63"/>
      <c r="E166" s="63"/>
      <c r="F166" s="63"/>
      <c r="G166" s="63"/>
      <c r="H166" s="63"/>
      <c r="I166" s="63"/>
      <c r="J166" s="63"/>
      <c r="K166" s="63"/>
    </row>
    <row r="167" spans="1:11" ht="15">
      <c r="A167" s="63"/>
      <c r="B167" s="63"/>
      <c r="C167" s="63"/>
      <c r="D167" s="63"/>
      <c r="E167" s="63"/>
      <c r="F167" s="63"/>
      <c r="G167" s="63"/>
      <c r="H167" s="63"/>
      <c r="I167" s="63"/>
      <c r="J167" s="63"/>
      <c r="K167" s="63"/>
    </row>
    <row r="168" spans="1:11" ht="15">
      <c r="A168" s="63"/>
      <c r="B168" s="63"/>
      <c r="C168" s="63"/>
      <c r="D168" s="63"/>
      <c r="E168" s="63"/>
      <c r="F168" s="63"/>
      <c r="G168" s="63"/>
      <c r="H168" s="63"/>
      <c r="I168" s="63"/>
      <c r="J168" s="63"/>
      <c r="K168" s="63"/>
    </row>
    <row r="169" spans="1:11" ht="15">
      <c r="A169" s="63"/>
      <c r="B169" s="63"/>
      <c r="C169" s="63"/>
      <c r="D169" s="63"/>
      <c r="E169" s="63"/>
      <c r="F169" s="63"/>
      <c r="G169" s="63"/>
      <c r="H169" s="63"/>
      <c r="I169" s="63"/>
      <c r="J169" s="63"/>
      <c r="K169" s="63"/>
    </row>
    <row r="170" spans="1:11" ht="15">
      <c r="A170" s="63"/>
      <c r="B170" s="63"/>
      <c r="C170" s="63"/>
      <c r="D170" s="63"/>
      <c r="E170" s="63"/>
      <c r="F170" s="63"/>
      <c r="G170" s="63"/>
      <c r="H170" s="63"/>
      <c r="I170" s="63"/>
      <c r="J170" s="63"/>
      <c r="K170" s="63"/>
    </row>
    <row r="171" spans="1:11" ht="15">
      <c r="A171" s="63"/>
      <c r="B171" s="63"/>
      <c r="C171" s="63"/>
      <c r="D171" s="63"/>
      <c r="E171" s="63"/>
      <c r="F171" s="63"/>
      <c r="G171" s="63"/>
      <c r="H171" s="63"/>
      <c r="I171" s="63"/>
      <c r="J171" s="63"/>
      <c r="K171" s="63"/>
    </row>
    <row r="172" spans="1:11" ht="15">
      <c r="A172" s="63"/>
      <c r="B172" s="63"/>
      <c r="C172" s="63"/>
      <c r="D172" s="63"/>
      <c r="E172" s="63"/>
      <c r="F172" s="63"/>
      <c r="G172" s="63"/>
      <c r="H172" s="63"/>
      <c r="I172" s="63"/>
      <c r="J172" s="63"/>
      <c r="K172" s="63"/>
    </row>
    <row r="173" spans="1:11" ht="15">
      <c r="A173" s="63"/>
      <c r="B173" s="63"/>
      <c r="C173" s="63"/>
      <c r="D173" s="63"/>
      <c r="E173" s="63"/>
      <c r="F173" s="63"/>
      <c r="G173" s="63"/>
      <c r="H173" s="63"/>
      <c r="I173" s="63"/>
      <c r="J173" s="63"/>
      <c r="K173" s="63"/>
    </row>
    <row r="174" spans="1:11" ht="15">
      <c r="A174" s="63"/>
      <c r="B174" s="63"/>
      <c r="C174" s="63"/>
      <c r="D174" s="63"/>
      <c r="E174" s="63"/>
      <c r="F174" s="63"/>
      <c r="G174" s="63"/>
      <c r="H174" s="63"/>
      <c r="I174" s="63"/>
      <c r="J174" s="63"/>
      <c r="K174" s="63"/>
    </row>
    <row r="175" spans="1:11" ht="15">
      <c r="A175" s="63"/>
      <c r="B175" s="63"/>
      <c r="C175" s="63"/>
      <c r="D175" s="63"/>
      <c r="E175" s="63"/>
      <c r="F175" s="63"/>
      <c r="G175" s="63"/>
      <c r="H175" s="63"/>
      <c r="I175" s="63"/>
      <c r="J175" s="63"/>
      <c r="K175" s="63"/>
    </row>
    <row r="176" spans="1:11" ht="15">
      <c r="A176" s="63"/>
      <c r="B176" s="63"/>
      <c r="C176" s="63"/>
      <c r="D176" s="63"/>
      <c r="E176" s="63"/>
      <c r="F176" s="63"/>
      <c r="G176" s="63"/>
      <c r="H176" s="63"/>
      <c r="I176" s="63"/>
      <c r="J176" s="63"/>
      <c r="K176" s="63"/>
    </row>
    <row r="177" spans="1:11" ht="15">
      <c r="A177" s="63"/>
      <c r="B177" s="63"/>
      <c r="C177" s="63"/>
      <c r="D177" s="63"/>
      <c r="E177" s="63"/>
      <c r="F177" s="63"/>
      <c r="G177" s="63"/>
      <c r="H177" s="63"/>
      <c r="I177" s="63"/>
      <c r="J177" s="63"/>
      <c r="K177" s="63"/>
    </row>
    <row r="178" spans="1:11" ht="15">
      <c r="A178" s="63"/>
      <c r="B178" s="63"/>
      <c r="C178" s="63"/>
      <c r="D178" s="63"/>
      <c r="E178" s="63"/>
      <c r="F178" s="63"/>
      <c r="G178" s="63"/>
      <c r="H178" s="63"/>
      <c r="I178" s="63"/>
      <c r="J178" s="63"/>
      <c r="K178" s="63"/>
    </row>
    <row r="179" spans="1:11" ht="15">
      <c r="A179" s="63"/>
      <c r="B179" s="63"/>
      <c r="C179" s="63"/>
      <c r="D179" s="63"/>
      <c r="E179" s="63"/>
      <c r="F179" s="63"/>
      <c r="G179" s="63"/>
      <c r="H179" s="63"/>
      <c r="I179" s="63"/>
      <c r="J179" s="63"/>
      <c r="K179" s="63"/>
    </row>
    <row r="180" spans="1:11" ht="15">
      <c r="A180" s="63"/>
      <c r="B180" s="63"/>
      <c r="C180" s="63"/>
      <c r="D180" s="63"/>
      <c r="E180" s="63"/>
      <c r="F180" s="63"/>
      <c r="G180" s="63"/>
      <c r="H180" s="63"/>
      <c r="I180" s="63"/>
      <c r="J180" s="63"/>
      <c r="K180" s="63"/>
    </row>
    <row r="181" spans="1:11" ht="15">
      <c r="A181" s="63"/>
      <c r="B181" s="63"/>
      <c r="C181" s="63"/>
      <c r="D181" s="63"/>
      <c r="E181" s="63"/>
      <c r="F181" s="63"/>
      <c r="G181" s="63"/>
      <c r="H181" s="63"/>
      <c r="I181" s="63"/>
      <c r="J181" s="63"/>
      <c r="K181" s="63"/>
    </row>
    <row r="182" spans="1:11" ht="15">
      <c r="A182" s="63"/>
      <c r="B182" s="63"/>
      <c r="C182" s="63"/>
      <c r="D182" s="63"/>
      <c r="E182" s="63"/>
      <c r="F182" s="63"/>
      <c r="G182" s="63"/>
      <c r="H182" s="63"/>
      <c r="I182" s="63"/>
      <c r="J182" s="63"/>
      <c r="K182" s="63"/>
    </row>
    <row r="183" spans="1:11" ht="15">
      <c r="A183" s="63"/>
      <c r="B183" s="63"/>
      <c r="C183" s="63"/>
      <c r="D183" s="63"/>
      <c r="E183" s="63"/>
      <c r="F183" s="63"/>
      <c r="G183" s="63"/>
      <c r="H183" s="63"/>
      <c r="I183" s="63"/>
      <c r="J183" s="63"/>
      <c r="K183" s="63"/>
    </row>
    <row r="184" spans="1:11" ht="15">
      <c r="A184" s="63"/>
      <c r="B184" s="63"/>
      <c r="C184" s="63"/>
      <c r="D184" s="63"/>
      <c r="E184" s="63"/>
      <c r="F184" s="63"/>
      <c r="G184" s="63"/>
      <c r="H184" s="63"/>
      <c r="I184" s="63"/>
      <c r="J184" s="63"/>
      <c r="K184" s="63"/>
    </row>
    <row r="185" spans="1:11" ht="15">
      <c r="A185" s="63"/>
      <c r="B185" s="63"/>
      <c r="C185" s="63"/>
      <c r="D185" s="63"/>
      <c r="E185" s="63"/>
      <c r="F185" s="63"/>
      <c r="G185" s="63"/>
      <c r="H185" s="63"/>
      <c r="I185" s="63"/>
      <c r="J185" s="63"/>
      <c r="K185" s="63"/>
    </row>
    <row r="186" spans="1:11" ht="15">
      <c r="A186" s="63"/>
      <c r="B186" s="63"/>
      <c r="C186" s="63"/>
      <c r="D186" s="63"/>
      <c r="E186" s="63"/>
      <c r="F186" s="63"/>
      <c r="G186" s="63"/>
      <c r="H186" s="63"/>
      <c r="I186" s="63"/>
      <c r="J186" s="63"/>
      <c r="K186" s="63"/>
    </row>
    <row r="187" spans="1:11" ht="15">
      <c r="A187" s="63"/>
      <c r="B187" s="63"/>
      <c r="C187" s="63"/>
      <c r="D187" s="63"/>
      <c r="E187" s="63"/>
      <c r="F187" s="63"/>
      <c r="G187" s="63"/>
      <c r="H187" s="63"/>
      <c r="I187" s="63"/>
      <c r="J187" s="63"/>
      <c r="K187" s="63"/>
    </row>
    <row r="188" spans="1:11" ht="15">
      <c r="A188" s="63"/>
      <c r="B188" s="63"/>
      <c r="C188" s="63"/>
      <c r="D188" s="63"/>
      <c r="E188" s="63"/>
      <c r="F188" s="63"/>
      <c r="G188" s="63"/>
      <c r="H188" s="63"/>
      <c r="I188" s="63"/>
      <c r="J188" s="63"/>
      <c r="K188" s="63"/>
    </row>
    <row r="189" spans="1:11" ht="15">
      <c r="A189" s="63"/>
      <c r="B189" s="63"/>
      <c r="C189" s="63"/>
      <c r="D189" s="63"/>
      <c r="E189" s="63"/>
      <c r="F189" s="63"/>
      <c r="G189" s="63"/>
      <c r="H189" s="63"/>
      <c r="I189" s="63"/>
      <c r="J189" s="63"/>
      <c r="K189" s="63"/>
    </row>
    <row r="190" spans="1:11" ht="15">
      <c r="A190" s="63"/>
      <c r="B190" s="63"/>
      <c r="C190" s="63"/>
      <c r="D190" s="63"/>
      <c r="E190" s="63"/>
      <c r="F190" s="63"/>
      <c r="G190" s="63"/>
      <c r="H190" s="63"/>
      <c r="I190" s="63"/>
      <c r="J190" s="63"/>
      <c r="K190" s="63"/>
    </row>
    <row r="191" spans="1:11" ht="15">
      <c r="A191" s="63"/>
      <c r="B191" s="63"/>
      <c r="C191" s="63"/>
      <c r="D191" s="63"/>
      <c r="E191" s="63"/>
      <c r="F191" s="63"/>
      <c r="G191" s="63"/>
      <c r="H191" s="63"/>
      <c r="I191" s="63"/>
      <c r="J191" s="63"/>
      <c r="K191" s="63"/>
    </row>
    <row r="192" spans="1:11" ht="15">
      <c r="A192" s="63"/>
      <c r="B192" s="63"/>
      <c r="C192" s="63"/>
      <c r="D192" s="63"/>
      <c r="E192" s="63"/>
      <c r="F192" s="63"/>
      <c r="G192" s="63"/>
      <c r="H192" s="63"/>
      <c r="I192" s="63"/>
      <c r="J192" s="63"/>
      <c r="K192" s="63"/>
    </row>
    <row r="193" spans="1:11" ht="15">
      <c r="A193" s="63"/>
      <c r="B193" s="63"/>
      <c r="C193" s="63"/>
      <c r="D193" s="63"/>
      <c r="E193" s="63"/>
      <c r="F193" s="63"/>
      <c r="G193" s="63"/>
      <c r="H193" s="63"/>
      <c r="I193" s="63"/>
      <c r="J193" s="63"/>
      <c r="K193" s="63"/>
    </row>
    <row r="194" spans="1:11" ht="15">
      <c r="A194" s="63"/>
      <c r="B194" s="63"/>
      <c r="C194" s="63"/>
      <c r="D194" s="63"/>
      <c r="E194" s="63"/>
      <c r="F194" s="63"/>
      <c r="G194" s="63"/>
      <c r="H194" s="63"/>
      <c r="I194" s="63"/>
      <c r="J194" s="63"/>
      <c r="K194" s="63"/>
    </row>
    <row r="195" spans="1:11" ht="15">
      <c r="A195" s="63"/>
      <c r="B195" s="63"/>
      <c r="C195" s="63"/>
      <c r="D195" s="63"/>
      <c r="E195" s="63"/>
      <c r="F195" s="63"/>
      <c r="G195" s="63"/>
      <c r="H195" s="63"/>
      <c r="I195" s="63"/>
      <c r="J195" s="63"/>
      <c r="K195" s="63"/>
    </row>
    <row r="196" spans="1:11" ht="15">
      <c r="A196" s="63"/>
      <c r="B196" s="63"/>
      <c r="C196" s="63"/>
      <c r="D196" s="63"/>
      <c r="E196" s="63"/>
      <c r="F196" s="63"/>
      <c r="G196" s="63"/>
      <c r="H196" s="63"/>
      <c r="I196" s="63"/>
      <c r="J196" s="63"/>
      <c r="K196" s="63"/>
    </row>
    <row r="197" spans="1:11" ht="15">
      <c r="A197" s="63"/>
      <c r="B197" s="63"/>
      <c r="C197" s="63"/>
      <c r="D197" s="63"/>
      <c r="E197" s="63"/>
      <c r="F197" s="63"/>
      <c r="G197" s="63"/>
      <c r="H197" s="63"/>
      <c r="I197" s="63"/>
      <c r="J197" s="63"/>
      <c r="K197" s="63"/>
    </row>
    <row r="198" spans="1:11" ht="15">
      <c r="A198" s="63"/>
      <c r="B198" s="63"/>
      <c r="C198" s="63"/>
      <c r="D198" s="63"/>
      <c r="E198" s="63"/>
      <c r="F198" s="63"/>
      <c r="G198" s="63"/>
      <c r="H198" s="63"/>
      <c r="I198" s="63"/>
      <c r="J198" s="63"/>
      <c r="K198" s="63"/>
    </row>
    <row r="199" spans="1:11" ht="15">
      <c r="A199" s="63"/>
      <c r="B199" s="63"/>
      <c r="C199" s="63"/>
      <c r="D199" s="63"/>
      <c r="E199" s="63"/>
      <c r="F199" s="63"/>
      <c r="G199" s="63"/>
      <c r="H199" s="63"/>
      <c r="I199" s="63"/>
      <c r="J199" s="63"/>
      <c r="K199" s="63"/>
    </row>
    <row r="200" spans="1:11" ht="15">
      <c r="A200" s="63"/>
      <c r="B200" s="63"/>
      <c r="C200" s="63"/>
      <c r="D200" s="63"/>
      <c r="E200" s="63"/>
      <c r="F200" s="63"/>
      <c r="G200" s="63"/>
      <c r="H200" s="63"/>
      <c r="I200" s="63"/>
      <c r="J200" s="63"/>
      <c r="K200" s="63"/>
    </row>
    <row r="201" spans="1:11" ht="15">
      <c r="A201" s="63"/>
      <c r="B201" s="63"/>
      <c r="C201" s="63"/>
      <c r="D201" s="63"/>
      <c r="E201" s="63"/>
      <c r="F201" s="63"/>
      <c r="G201" s="63"/>
      <c r="H201" s="63"/>
      <c r="I201" s="63"/>
      <c r="J201" s="63"/>
      <c r="K201" s="63"/>
    </row>
    <row r="202" spans="1:11" ht="15">
      <c r="A202" s="63"/>
      <c r="B202" s="63"/>
      <c r="C202" s="63"/>
      <c r="D202" s="63"/>
      <c r="E202" s="63"/>
      <c r="F202" s="63"/>
      <c r="G202" s="63"/>
      <c r="H202" s="63"/>
      <c r="I202" s="63"/>
      <c r="J202" s="63"/>
      <c r="K202" s="63"/>
    </row>
    <row r="203" spans="1:11" ht="15">
      <c r="A203" s="63"/>
      <c r="B203" s="63"/>
      <c r="C203" s="63"/>
      <c r="D203" s="63"/>
      <c r="E203" s="63"/>
      <c r="F203" s="63"/>
      <c r="G203" s="63"/>
      <c r="H203" s="63"/>
      <c r="I203" s="63"/>
      <c r="J203" s="63"/>
      <c r="K203" s="63"/>
    </row>
    <row r="204" spans="1:11" ht="15">
      <c r="A204" s="63"/>
      <c r="B204" s="63"/>
      <c r="C204" s="63"/>
      <c r="D204" s="63"/>
      <c r="E204" s="63"/>
      <c r="F204" s="63"/>
      <c r="G204" s="63"/>
      <c r="H204" s="63"/>
      <c r="I204" s="63"/>
      <c r="J204" s="63"/>
      <c r="K204" s="63"/>
    </row>
    <row r="205" spans="1:11" ht="15">
      <c r="A205" s="63"/>
      <c r="B205" s="63"/>
      <c r="C205" s="63"/>
      <c r="D205" s="63"/>
      <c r="E205" s="63"/>
      <c r="F205" s="63"/>
      <c r="G205" s="63"/>
      <c r="H205" s="63"/>
      <c r="I205" s="63"/>
      <c r="J205" s="63"/>
      <c r="K205" s="63"/>
    </row>
    <row r="206" spans="1:11" ht="15">
      <c r="A206" s="63"/>
      <c r="B206" s="63"/>
      <c r="C206" s="63"/>
      <c r="D206" s="63"/>
      <c r="E206" s="63"/>
      <c r="F206" s="63"/>
      <c r="G206" s="63"/>
      <c r="H206" s="63"/>
      <c r="I206" s="63"/>
      <c r="J206" s="63"/>
      <c r="K206" s="63"/>
    </row>
    <row r="207" spans="1:11" ht="15">
      <c r="A207" s="63"/>
      <c r="B207" s="63"/>
      <c r="C207" s="63"/>
      <c r="D207" s="63"/>
      <c r="E207" s="63"/>
      <c r="F207" s="63"/>
      <c r="G207" s="63"/>
      <c r="H207" s="63"/>
      <c r="I207" s="63"/>
      <c r="J207" s="63"/>
      <c r="K207" s="63"/>
    </row>
    <row r="208" spans="1:11" ht="15">
      <c r="A208" s="63"/>
      <c r="B208" s="63"/>
      <c r="C208" s="63"/>
      <c r="D208" s="63"/>
      <c r="E208" s="63"/>
      <c r="F208" s="63"/>
      <c r="G208" s="63"/>
      <c r="H208" s="63"/>
      <c r="I208" s="63"/>
      <c r="J208" s="63"/>
      <c r="K208" s="63"/>
    </row>
    <row r="209" spans="1:11" ht="15">
      <c r="A209" s="63"/>
      <c r="B209" s="63"/>
      <c r="C209" s="63"/>
      <c r="D209" s="63"/>
      <c r="E209" s="63"/>
      <c r="F209" s="63"/>
      <c r="G209" s="63"/>
      <c r="H209" s="63"/>
      <c r="I209" s="63"/>
      <c r="J209" s="63"/>
      <c r="K209" s="63"/>
    </row>
    <row r="210" spans="1:11" ht="15">
      <c r="A210" s="63"/>
      <c r="B210" s="63"/>
      <c r="C210" s="63"/>
      <c r="D210" s="63"/>
      <c r="E210" s="63"/>
      <c r="F210" s="63"/>
      <c r="G210" s="63"/>
      <c r="H210" s="63"/>
      <c r="I210" s="63"/>
      <c r="J210" s="63"/>
      <c r="K210" s="63"/>
    </row>
    <row r="211" spans="1:11" ht="15">
      <c r="A211" s="63"/>
      <c r="B211" s="63"/>
      <c r="C211" s="63"/>
      <c r="D211" s="63"/>
      <c r="E211" s="63"/>
      <c r="F211" s="63"/>
      <c r="G211" s="63"/>
      <c r="H211" s="63"/>
      <c r="I211" s="63"/>
      <c r="J211" s="63"/>
      <c r="K211" s="63"/>
    </row>
    <row r="212" spans="1:11" ht="15">
      <c r="A212" s="63"/>
      <c r="B212" s="63"/>
      <c r="C212" s="63"/>
      <c r="D212" s="63"/>
      <c r="E212" s="63"/>
      <c r="F212" s="63"/>
      <c r="G212" s="63"/>
      <c r="H212" s="63"/>
      <c r="I212" s="63"/>
      <c r="J212" s="63"/>
      <c r="K212" s="63"/>
    </row>
    <row r="213" spans="1:11" ht="15">
      <c r="A213" s="63"/>
      <c r="B213" s="63"/>
      <c r="C213" s="63"/>
      <c r="D213" s="63"/>
      <c r="E213" s="63"/>
      <c r="F213" s="63"/>
      <c r="G213" s="63"/>
      <c r="H213" s="63"/>
      <c r="I213" s="63"/>
      <c r="J213" s="63"/>
      <c r="K213" s="63"/>
    </row>
    <row r="214" spans="1:11" ht="15">
      <c r="A214" s="63"/>
      <c r="B214" s="63"/>
      <c r="C214" s="63"/>
      <c r="D214" s="63"/>
      <c r="E214" s="63"/>
      <c r="F214" s="63"/>
      <c r="G214" s="63"/>
      <c r="H214" s="63"/>
      <c r="I214" s="63"/>
      <c r="J214" s="63"/>
      <c r="K214" s="63"/>
    </row>
    <row r="215" spans="1:11" ht="15">
      <c r="A215" s="63"/>
      <c r="B215" s="63"/>
      <c r="C215" s="63"/>
      <c r="D215" s="63"/>
      <c r="E215" s="63"/>
      <c r="F215" s="63"/>
      <c r="G215" s="63"/>
      <c r="H215" s="63"/>
      <c r="I215" s="63"/>
      <c r="J215" s="63"/>
      <c r="K215" s="63"/>
    </row>
    <row r="216" spans="1:11" ht="15">
      <c r="A216" s="63"/>
      <c r="B216" s="63"/>
      <c r="C216" s="63"/>
      <c r="D216" s="63"/>
      <c r="E216" s="63"/>
      <c r="F216" s="63"/>
      <c r="G216" s="63"/>
      <c r="H216" s="63"/>
      <c r="I216" s="63"/>
      <c r="J216" s="63"/>
      <c r="K216" s="63"/>
    </row>
    <row r="217" spans="1:11" ht="15">
      <c r="A217" s="63"/>
      <c r="B217" s="63"/>
      <c r="C217" s="63"/>
      <c r="D217" s="63"/>
      <c r="E217" s="63"/>
      <c r="F217" s="63"/>
      <c r="G217" s="63"/>
      <c r="H217" s="63"/>
      <c r="I217" s="63"/>
      <c r="J217" s="63"/>
      <c r="K217" s="63"/>
    </row>
    <row r="218" spans="1:11" ht="15">
      <c r="A218" s="63"/>
      <c r="B218" s="63"/>
      <c r="C218" s="63"/>
      <c r="D218" s="63"/>
      <c r="E218" s="63"/>
      <c r="F218" s="63"/>
      <c r="G218" s="63"/>
      <c r="H218" s="63"/>
      <c r="I218" s="63"/>
      <c r="J218" s="63"/>
      <c r="K218" s="63"/>
    </row>
    <row r="219" spans="1:11" ht="15">
      <c r="A219" s="63"/>
      <c r="B219" s="63"/>
      <c r="C219" s="63"/>
      <c r="D219" s="63"/>
      <c r="E219" s="63"/>
      <c r="F219" s="63"/>
      <c r="G219" s="63"/>
      <c r="H219" s="63"/>
      <c r="I219" s="63"/>
      <c r="J219" s="63"/>
      <c r="K219" s="63"/>
    </row>
    <row r="220" spans="1:11" ht="15">
      <c r="A220" s="63"/>
      <c r="B220" s="63"/>
      <c r="C220" s="63"/>
      <c r="D220" s="63"/>
      <c r="E220" s="63"/>
      <c r="F220" s="63"/>
      <c r="G220" s="63"/>
      <c r="H220" s="63"/>
      <c r="I220" s="63"/>
      <c r="J220" s="63"/>
      <c r="K220" s="63"/>
    </row>
    <row r="221" spans="1:11" ht="15">
      <c r="A221" s="63"/>
      <c r="B221" s="63"/>
      <c r="C221" s="63"/>
      <c r="D221" s="63"/>
      <c r="E221" s="63"/>
      <c r="F221" s="63"/>
      <c r="G221" s="63"/>
      <c r="H221" s="63"/>
      <c r="I221" s="63"/>
      <c r="J221" s="63"/>
      <c r="K221" s="63"/>
    </row>
    <row r="222" spans="1:11" ht="15">
      <c r="A222" s="63"/>
      <c r="B222" s="63"/>
      <c r="C222" s="63"/>
      <c r="D222" s="63"/>
      <c r="E222" s="63"/>
      <c r="F222" s="63"/>
      <c r="G222" s="63"/>
      <c r="H222" s="63"/>
      <c r="I222" s="63"/>
      <c r="J222" s="63"/>
      <c r="K222" s="63"/>
    </row>
    <row r="223" spans="1:11" ht="15">
      <c r="A223" s="63"/>
      <c r="B223" s="63"/>
      <c r="C223" s="63"/>
      <c r="D223" s="63"/>
      <c r="E223" s="63"/>
      <c r="F223" s="63"/>
      <c r="G223" s="63"/>
      <c r="H223" s="63"/>
      <c r="I223" s="63"/>
      <c r="J223" s="63"/>
      <c r="K223" s="63"/>
    </row>
    <row r="224" spans="1:11" ht="15">
      <c r="A224" s="63"/>
      <c r="B224" s="63"/>
      <c r="C224" s="63"/>
      <c r="D224" s="63"/>
      <c r="E224" s="63"/>
      <c r="F224" s="63"/>
      <c r="G224" s="63"/>
      <c r="H224" s="63"/>
      <c r="I224" s="63"/>
      <c r="J224" s="63"/>
      <c r="K224" s="63"/>
    </row>
    <row r="225" spans="1:11" ht="15">
      <c r="A225" s="63"/>
      <c r="B225" s="63"/>
      <c r="C225" s="63"/>
      <c r="D225" s="63"/>
      <c r="E225" s="63"/>
      <c r="F225" s="63"/>
      <c r="G225" s="63"/>
      <c r="H225" s="63"/>
      <c r="I225" s="63"/>
      <c r="J225" s="63"/>
      <c r="K225" s="63"/>
    </row>
    <row r="226" spans="1:11" ht="15">
      <c r="A226" s="63"/>
      <c r="B226" s="63"/>
      <c r="C226" s="63"/>
      <c r="D226" s="63"/>
      <c r="E226" s="63"/>
      <c r="F226" s="63"/>
      <c r="G226" s="63"/>
      <c r="H226" s="63"/>
      <c r="I226" s="63"/>
      <c r="J226" s="63"/>
      <c r="K226" s="63"/>
    </row>
    <row r="227" spans="1:11" ht="15">
      <c r="A227" s="63"/>
      <c r="B227" s="63"/>
      <c r="C227" s="63"/>
      <c r="D227" s="63"/>
      <c r="E227" s="63"/>
      <c r="F227" s="63"/>
      <c r="G227" s="63"/>
      <c r="H227" s="63"/>
      <c r="I227" s="63"/>
      <c r="J227" s="63"/>
      <c r="K227" s="63"/>
    </row>
    <row r="228" spans="1:11" ht="15">
      <c r="A228" s="63"/>
      <c r="B228" s="63"/>
      <c r="C228" s="63"/>
      <c r="D228" s="63"/>
      <c r="E228" s="63"/>
      <c r="F228" s="63"/>
      <c r="G228" s="63"/>
      <c r="H228" s="63"/>
      <c r="I228" s="63"/>
      <c r="J228" s="63"/>
      <c r="K228" s="63"/>
    </row>
    <row r="229" spans="1:11" ht="15">
      <c r="A229" s="63"/>
      <c r="B229" s="63"/>
      <c r="C229" s="63"/>
      <c r="D229" s="63"/>
      <c r="E229" s="63"/>
      <c r="F229" s="63"/>
      <c r="G229" s="63"/>
      <c r="H229" s="63"/>
      <c r="I229" s="63"/>
      <c r="J229" s="63"/>
      <c r="K229" s="63"/>
    </row>
    <row r="230" spans="1:11" ht="15">
      <c r="A230" s="63"/>
      <c r="B230" s="63"/>
      <c r="C230" s="63"/>
      <c r="D230" s="63"/>
      <c r="E230" s="63"/>
      <c r="F230" s="63"/>
      <c r="G230" s="63"/>
      <c r="H230" s="63"/>
      <c r="I230" s="63"/>
      <c r="J230" s="63"/>
      <c r="K230" s="63"/>
    </row>
    <row r="231" spans="1:11" ht="15">
      <c r="A231" s="63"/>
      <c r="B231" s="63"/>
      <c r="C231" s="63"/>
      <c r="D231" s="63"/>
      <c r="E231" s="63"/>
      <c r="F231" s="63"/>
      <c r="G231" s="63"/>
      <c r="H231" s="63"/>
      <c r="I231" s="63"/>
      <c r="J231" s="63"/>
      <c r="K231" s="63"/>
    </row>
    <row r="232" spans="1:11" ht="15">
      <c r="A232" s="63"/>
      <c r="B232" s="63"/>
      <c r="C232" s="63"/>
      <c r="D232" s="63"/>
      <c r="E232" s="63"/>
      <c r="F232" s="63"/>
      <c r="G232" s="63"/>
      <c r="H232" s="63"/>
      <c r="I232" s="63"/>
      <c r="J232" s="63"/>
      <c r="K232" s="63"/>
    </row>
    <row r="233" spans="1:11" ht="15">
      <c r="A233" s="63"/>
      <c r="B233" s="63"/>
      <c r="C233" s="63"/>
      <c r="D233" s="63"/>
      <c r="E233" s="63"/>
      <c r="F233" s="63"/>
      <c r="G233" s="63"/>
      <c r="H233" s="63"/>
      <c r="I233" s="63"/>
      <c r="J233" s="63"/>
      <c r="K233" s="63"/>
    </row>
    <row r="234" spans="1:11" ht="15">
      <c r="A234" s="63"/>
      <c r="B234" s="63"/>
      <c r="C234" s="63"/>
      <c r="D234" s="63"/>
      <c r="E234" s="63"/>
      <c r="F234" s="63"/>
      <c r="G234" s="63"/>
      <c r="H234" s="63"/>
      <c r="I234" s="63"/>
      <c r="J234" s="63"/>
      <c r="K234" s="63"/>
    </row>
    <row r="235" spans="1:11" ht="15">
      <c r="A235" s="63"/>
      <c r="B235" s="63"/>
      <c r="C235" s="63"/>
      <c r="D235" s="63"/>
      <c r="E235" s="63"/>
      <c r="F235" s="63"/>
      <c r="G235" s="63"/>
      <c r="H235" s="63"/>
      <c r="I235" s="63"/>
      <c r="J235" s="63"/>
      <c r="K235" s="63"/>
    </row>
    <row r="236" spans="1:11" ht="15">
      <c r="A236" s="63"/>
      <c r="B236" s="63"/>
      <c r="C236" s="63"/>
      <c r="D236" s="63"/>
      <c r="E236" s="63"/>
      <c r="F236" s="63"/>
      <c r="G236" s="63"/>
      <c r="H236" s="63"/>
      <c r="I236" s="63"/>
      <c r="J236" s="63"/>
      <c r="K236" s="63"/>
    </row>
    <row r="237" spans="1:11" ht="15">
      <c r="A237" s="63"/>
      <c r="B237" s="63"/>
      <c r="C237" s="63"/>
      <c r="D237" s="63"/>
      <c r="E237" s="63"/>
      <c r="F237" s="63"/>
      <c r="G237" s="63"/>
      <c r="H237" s="63"/>
      <c r="I237" s="63"/>
      <c r="J237" s="63"/>
      <c r="K237" s="63"/>
    </row>
    <row r="238" spans="1:11" ht="15">
      <c r="A238" s="63"/>
      <c r="B238" s="63"/>
      <c r="C238" s="63"/>
      <c r="D238" s="63"/>
      <c r="E238" s="63"/>
      <c r="F238" s="63"/>
      <c r="G238" s="63"/>
      <c r="H238" s="63"/>
      <c r="I238" s="63"/>
      <c r="J238" s="63"/>
      <c r="K238" s="63"/>
    </row>
    <row r="239" spans="1:11" ht="15">
      <c r="A239" s="63"/>
      <c r="B239" s="63"/>
      <c r="C239" s="63"/>
      <c r="D239" s="63"/>
      <c r="E239" s="63"/>
      <c r="F239" s="63"/>
      <c r="G239" s="63"/>
      <c r="H239" s="63"/>
      <c r="I239" s="63"/>
      <c r="J239" s="63"/>
      <c r="K239" s="63"/>
    </row>
    <row r="240" spans="1:11" ht="15">
      <c r="A240" s="63"/>
      <c r="B240" s="63"/>
      <c r="C240" s="63"/>
      <c r="D240" s="63"/>
      <c r="E240" s="63"/>
      <c r="F240" s="63"/>
      <c r="G240" s="63"/>
      <c r="H240" s="63"/>
      <c r="I240" s="63"/>
      <c r="J240" s="63"/>
      <c r="K240" s="63"/>
    </row>
    <row r="241" spans="1:11" ht="15">
      <c r="A241" s="63"/>
      <c r="B241" s="63"/>
      <c r="C241" s="63"/>
      <c r="D241" s="63"/>
      <c r="E241" s="63"/>
      <c r="F241" s="63"/>
      <c r="G241" s="63"/>
      <c r="H241" s="63"/>
      <c r="I241" s="63"/>
      <c r="J241" s="63"/>
      <c r="K241" s="63"/>
    </row>
    <row r="242" spans="1:11" ht="15">
      <c r="A242" s="63"/>
      <c r="B242" s="63"/>
      <c r="C242" s="63"/>
      <c r="D242" s="63"/>
      <c r="E242" s="63"/>
      <c r="F242" s="63"/>
      <c r="G242" s="63"/>
      <c r="H242" s="63"/>
      <c r="I242" s="63"/>
      <c r="J242" s="63"/>
      <c r="K242" s="63"/>
    </row>
    <row r="243" spans="1:11" ht="15">
      <c r="A243" s="63"/>
      <c r="B243" s="63"/>
      <c r="C243" s="63"/>
      <c r="D243" s="63"/>
      <c r="E243" s="63"/>
      <c r="F243" s="63"/>
      <c r="G243" s="63"/>
      <c r="H243" s="63"/>
      <c r="I243" s="63"/>
      <c r="J243" s="63"/>
      <c r="K243" s="63"/>
    </row>
    <row r="244" spans="1:11" ht="15">
      <c r="A244" s="63"/>
      <c r="B244" s="63"/>
      <c r="C244" s="63"/>
      <c r="D244" s="63"/>
      <c r="E244" s="63"/>
      <c r="F244" s="63"/>
      <c r="G244" s="63"/>
      <c r="H244" s="63"/>
      <c r="I244" s="63"/>
      <c r="J244" s="63"/>
      <c r="K244" s="63"/>
    </row>
    <row r="245" spans="1:11" ht="15">
      <c r="A245" s="63"/>
      <c r="B245" s="63"/>
      <c r="C245" s="63"/>
      <c r="D245" s="63"/>
      <c r="E245" s="63"/>
      <c r="F245" s="63"/>
      <c r="G245" s="63"/>
      <c r="H245" s="63"/>
      <c r="I245" s="63"/>
      <c r="J245" s="63"/>
      <c r="K245" s="63"/>
    </row>
    <row r="246" spans="1:11" ht="15">
      <c r="A246" s="63"/>
      <c r="B246" s="63"/>
      <c r="C246" s="63"/>
      <c r="D246" s="63"/>
      <c r="E246" s="63"/>
      <c r="F246" s="63"/>
      <c r="G246" s="63"/>
      <c r="H246" s="63"/>
      <c r="I246" s="63"/>
      <c r="J246" s="63"/>
      <c r="K246" s="63"/>
    </row>
    <row r="247" spans="1:11" ht="15">
      <c r="A247" s="63"/>
      <c r="B247" s="63"/>
      <c r="C247" s="63"/>
      <c r="D247" s="63"/>
      <c r="E247" s="63"/>
      <c r="F247" s="63"/>
      <c r="G247" s="63"/>
      <c r="H247" s="63"/>
      <c r="I247" s="63"/>
      <c r="J247" s="63"/>
      <c r="K247" s="63"/>
    </row>
    <row r="248" spans="1:11" ht="15">
      <c r="A248" s="63"/>
      <c r="B248" s="63"/>
      <c r="C248" s="63"/>
      <c r="D248" s="63"/>
      <c r="E248" s="63"/>
      <c r="F248" s="63"/>
      <c r="G248" s="63"/>
      <c r="H248" s="63"/>
      <c r="I248" s="63"/>
      <c r="J248" s="63"/>
      <c r="K248" s="63"/>
    </row>
    <row r="249" spans="1:11" ht="15">
      <c r="A249" s="63"/>
      <c r="B249" s="63"/>
      <c r="C249" s="63"/>
      <c r="D249" s="63"/>
      <c r="E249" s="63"/>
      <c r="F249" s="63"/>
      <c r="G249" s="63"/>
      <c r="H249" s="63"/>
      <c r="I249" s="63"/>
      <c r="J249" s="63"/>
      <c r="K249" s="63"/>
    </row>
    <row r="250" spans="1:11" ht="15">
      <c r="A250" s="63"/>
      <c r="B250" s="63"/>
      <c r="C250" s="63"/>
      <c r="D250" s="63"/>
      <c r="E250" s="63"/>
      <c r="F250" s="63"/>
      <c r="G250" s="63"/>
      <c r="H250" s="63"/>
      <c r="I250" s="63"/>
      <c r="J250" s="63"/>
      <c r="K250" s="63"/>
    </row>
    <row r="251" spans="1:11" ht="15">
      <c r="A251" s="63"/>
      <c r="B251" s="63"/>
      <c r="C251" s="63"/>
      <c r="D251" s="63"/>
      <c r="E251" s="63"/>
      <c r="F251" s="63"/>
      <c r="G251" s="63"/>
      <c r="H251" s="63"/>
      <c r="I251" s="63"/>
      <c r="J251" s="63"/>
      <c r="K251" s="63"/>
    </row>
    <row r="252" spans="1:11" ht="15">
      <c r="A252" s="63"/>
      <c r="B252" s="63"/>
      <c r="C252" s="63"/>
      <c r="D252" s="63"/>
      <c r="E252" s="63"/>
      <c r="F252" s="63"/>
      <c r="G252" s="63"/>
      <c r="H252" s="63"/>
      <c r="I252" s="63"/>
      <c r="J252" s="63"/>
      <c r="K252" s="63"/>
    </row>
    <row r="253" spans="1:11" ht="15">
      <c r="A253" s="63"/>
      <c r="B253" s="63"/>
      <c r="C253" s="63"/>
      <c r="D253" s="63"/>
      <c r="E253" s="63"/>
      <c r="F253" s="63"/>
      <c r="G253" s="63"/>
      <c r="H253" s="63"/>
      <c r="I253" s="63"/>
      <c r="J253" s="63"/>
      <c r="K253" s="63"/>
    </row>
    <row r="254" spans="1:11" ht="15">
      <c r="A254" s="63"/>
      <c r="B254" s="63"/>
      <c r="C254" s="63"/>
      <c r="D254" s="63"/>
      <c r="E254" s="63"/>
      <c r="F254" s="63"/>
      <c r="G254" s="63"/>
      <c r="H254" s="63"/>
      <c r="I254" s="63"/>
      <c r="J254" s="63"/>
      <c r="K254" s="63"/>
    </row>
    <row r="255" spans="1:11" ht="15">
      <c r="A255" s="63"/>
      <c r="B255" s="63"/>
      <c r="C255" s="63"/>
      <c r="D255" s="63"/>
      <c r="E255" s="63"/>
      <c r="F255" s="63"/>
      <c r="G255" s="63"/>
      <c r="H255" s="63"/>
      <c r="I255" s="63"/>
      <c r="J255" s="63"/>
      <c r="K255" s="63"/>
    </row>
    <row r="256" spans="1:11" ht="15">
      <c r="A256" s="63"/>
      <c r="B256" s="63"/>
      <c r="C256" s="63"/>
      <c r="D256" s="63"/>
      <c r="E256" s="63"/>
      <c r="F256" s="63"/>
      <c r="G256" s="63"/>
      <c r="H256" s="63"/>
      <c r="I256" s="63"/>
      <c r="J256" s="63"/>
      <c r="K256" s="63"/>
    </row>
    <row r="257" spans="1:11" ht="15">
      <c r="A257" s="63"/>
      <c r="B257" s="63"/>
      <c r="C257" s="63"/>
      <c r="D257" s="63"/>
      <c r="E257" s="63"/>
      <c r="F257" s="63"/>
      <c r="G257" s="63"/>
      <c r="H257" s="63"/>
      <c r="I257" s="63"/>
      <c r="J257" s="63"/>
      <c r="K257" s="63"/>
    </row>
    <row r="258" spans="1:11" ht="15">
      <c r="A258" s="63"/>
      <c r="B258" s="63"/>
      <c r="C258" s="63"/>
      <c r="D258" s="63"/>
      <c r="E258" s="63"/>
      <c r="F258" s="63"/>
      <c r="G258" s="63"/>
      <c r="H258" s="63"/>
      <c r="I258" s="63"/>
      <c r="J258" s="63"/>
      <c r="K258" s="63"/>
    </row>
    <row r="259" spans="1:11" ht="15">
      <c r="A259" s="63"/>
      <c r="B259" s="63"/>
      <c r="C259" s="63"/>
      <c r="D259" s="63"/>
      <c r="E259" s="63"/>
      <c r="F259" s="63"/>
      <c r="G259" s="63"/>
      <c r="H259" s="63"/>
      <c r="I259" s="63"/>
      <c r="J259" s="63"/>
      <c r="K259" s="63"/>
    </row>
    <row r="260" spans="1:11" ht="15">
      <c r="A260" s="63"/>
      <c r="B260" s="63"/>
      <c r="C260" s="63"/>
      <c r="D260" s="63"/>
      <c r="E260" s="63"/>
      <c r="F260" s="63"/>
      <c r="G260" s="63"/>
      <c r="H260" s="63"/>
      <c r="I260" s="63"/>
      <c r="J260" s="63"/>
      <c r="K260" s="63"/>
    </row>
    <row r="261" spans="1:11" ht="15">
      <c r="A261" s="63"/>
      <c r="B261" s="63"/>
      <c r="C261" s="63"/>
      <c r="D261" s="63"/>
      <c r="E261" s="63"/>
      <c r="F261" s="63"/>
      <c r="G261" s="63"/>
      <c r="H261" s="63"/>
      <c r="I261" s="63"/>
      <c r="J261" s="63"/>
      <c r="K261" s="63"/>
    </row>
    <row r="262" spans="1:11" ht="15">
      <c r="A262" s="63"/>
      <c r="B262" s="63"/>
      <c r="C262" s="63"/>
      <c r="D262" s="63"/>
      <c r="E262" s="63"/>
      <c r="F262" s="63"/>
      <c r="G262" s="63"/>
      <c r="H262" s="63"/>
      <c r="I262" s="63"/>
      <c r="J262" s="63"/>
      <c r="K262" s="63"/>
    </row>
    <row r="263" spans="1:11" ht="15">
      <c r="A263" s="63"/>
      <c r="B263" s="63"/>
      <c r="C263" s="63"/>
      <c r="D263" s="63"/>
      <c r="E263" s="63"/>
      <c r="F263" s="63"/>
      <c r="G263" s="63"/>
      <c r="H263" s="63"/>
      <c r="I263" s="63"/>
      <c r="J263" s="63"/>
      <c r="K263" s="63"/>
    </row>
    <row r="264" spans="1:11" ht="15">
      <c r="A264" s="63"/>
      <c r="B264" s="63"/>
      <c r="C264" s="63"/>
      <c r="D264" s="63"/>
      <c r="E264" s="63"/>
      <c r="F264" s="63"/>
      <c r="G264" s="63"/>
      <c r="H264" s="63"/>
      <c r="I264" s="63"/>
      <c r="J264" s="63"/>
      <c r="K264" s="63"/>
    </row>
    <row r="265" spans="1:11" ht="15">
      <c r="A265" s="63"/>
      <c r="B265" s="63"/>
      <c r="C265" s="63"/>
      <c r="D265" s="63"/>
      <c r="E265" s="63"/>
      <c r="F265" s="63"/>
      <c r="G265" s="63"/>
      <c r="H265" s="63"/>
      <c r="I265" s="63"/>
      <c r="J265" s="63"/>
      <c r="K265" s="63"/>
    </row>
    <row r="266" spans="1:11" ht="15">
      <c r="A266" s="63"/>
      <c r="B266" s="63"/>
      <c r="C266" s="63"/>
      <c r="D266" s="63"/>
      <c r="E266" s="63"/>
      <c r="F266" s="63"/>
      <c r="G266" s="63"/>
      <c r="H266" s="63"/>
      <c r="I266" s="63"/>
      <c r="J266" s="63"/>
      <c r="K266" s="63"/>
    </row>
    <row r="267" spans="1:11" ht="15">
      <c r="A267" s="63"/>
      <c r="B267" s="63"/>
      <c r="C267" s="63"/>
      <c r="D267" s="63"/>
      <c r="E267" s="63"/>
      <c r="F267" s="63"/>
      <c r="G267" s="63"/>
      <c r="H267" s="63"/>
      <c r="I267" s="63"/>
      <c r="J267" s="63"/>
      <c r="K267" s="63"/>
    </row>
    <row r="268" spans="1:11" ht="15">
      <c r="A268" s="63"/>
      <c r="B268" s="63"/>
      <c r="C268" s="63"/>
      <c r="D268" s="63"/>
      <c r="E268" s="63"/>
      <c r="F268" s="63"/>
      <c r="G268" s="63"/>
      <c r="H268" s="63"/>
      <c r="I268" s="63"/>
      <c r="J268" s="63"/>
      <c r="K268" s="63"/>
    </row>
    <row r="269" spans="1:11" ht="15">
      <c r="A269" s="63"/>
      <c r="B269" s="63"/>
      <c r="C269" s="63"/>
      <c r="D269" s="63"/>
      <c r="E269" s="63"/>
      <c r="F269" s="63"/>
      <c r="G269" s="63"/>
      <c r="H269" s="63"/>
      <c r="I269" s="63"/>
      <c r="J269" s="63"/>
      <c r="K269" s="63"/>
    </row>
    <row r="270" spans="1:11" ht="15">
      <c r="A270" s="63"/>
      <c r="B270" s="63"/>
      <c r="C270" s="63"/>
      <c r="D270" s="63"/>
      <c r="E270" s="63"/>
      <c r="F270" s="63"/>
      <c r="G270" s="63"/>
      <c r="H270" s="63"/>
      <c r="I270" s="63"/>
      <c r="J270" s="63"/>
      <c r="K270" s="63"/>
    </row>
    <row r="271" spans="1:11" ht="15">
      <c r="A271" s="63"/>
      <c r="B271" s="63"/>
      <c r="C271" s="63"/>
      <c r="D271" s="63"/>
      <c r="E271" s="63"/>
      <c r="F271" s="63"/>
      <c r="G271" s="63"/>
      <c r="H271" s="63"/>
      <c r="I271" s="63"/>
      <c r="J271" s="63"/>
      <c r="K271" s="63"/>
    </row>
    <row r="272" spans="1:11" ht="15">
      <c r="A272" s="63"/>
      <c r="B272" s="63"/>
      <c r="C272" s="63"/>
      <c r="D272" s="63"/>
      <c r="E272" s="63"/>
      <c r="F272" s="63"/>
      <c r="G272" s="63"/>
      <c r="H272" s="63"/>
      <c r="I272" s="63"/>
      <c r="J272" s="63"/>
      <c r="K272" s="63"/>
    </row>
    <row r="273" spans="1:11" ht="15">
      <c r="A273" s="63"/>
      <c r="B273" s="63"/>
      <c r="C273" s="63"/>
      <c r="D273" s="63"/>
      <c r="E273" s="63"/>
      <c r="F273" s="63"/>
      <c r="G273" s="63"/>
      <c r="H273" s="63"/>
      <c r="I273" s="63"/>
      <c r="J273" s="63"/>
      <c r="K273" s="63"/>
    </row>
    <row r="274" spans="1:11" ht="15">
      <c r="A274" s="63"/>
      <c r="B274" s="63"/>
      <c r="C274" s="63"/>
      <c r="D274" s="63"/>
      <c r="E274" s="63"/>
      <c r="F274" s="63"/>
      <c r="G274" s="63"/>
      <c r="H274" s="63"/>
      <c r="I274" s="63"/>
      <c r="J274" s="63"/>
      <c r="K274" s="63"/>
    </row>
    <row r="275" spans="1:11" ht="15">
      <c r="A275" s="63"/>
      <c r="B275" s="63"/>
      <c r="C275" s="63"/>
      <c r="D275" s="63"/>
      <c r="E275" s="63"/>
      <c r="F275" s="63"/>
      <c r="G275" s="63"/>
      <c r="H275" s="63"/>
      <c r="I275" s="63"/>
      <c r="J275" s="63"/>
      <c r="K275" s="63"/>
    </row>
    <row r="276" spans="1:11" ht="15">
      <c r="A276" s="63"/>
      <c r="B276" s="63"/>
      <c r="C276" s="63"/>
      <c r="D276" s="63"/>
      <c r="E276" s="63"/>
      <c r="F276" s="63"/>
      <c r="G276" s="63"/>
      <c r="H276" s="63"/>
      <c r="I276" s="63"/>
      <c r="J276" s="63"/>
      <c r="K276" s="63"/>
    </row>
    <row r="277" spans="1:11" ht="15">
      <c r="A277" s="63"/>
      <c r="B277" s="63"/>
      <c r="C277" s="63"/>
      <c r="D277" s="63"/>
      <c r="E277" s="63"/>
      <c r="F277" s="63"/>
      <c r="G277" s="63"/>
      <c r="H277" s="63"/>
      <c r="I277" s="63"/>
      <c r="J277" s="63"/>
      <c r="K277" s="63"/>
    </row>
    <row r="278" spans="1:11" ht="15">
      <c r="A278" s="63"/>
      <c r="B278" s="63"/>
      <c r="C278" s="63"/>
      <c r="D278" s="63"/>
      <c r="E278" s="63"/>
      <c r="F278" s="63"/>
      <c r="G278" s="63"/>
      <c r="H278" s="63"/>
      <c r="I278" s="63"/>
      <c r="J278" s="63"/>
      <c r="K278" s="63"/>
    </row>
    <row r="279" spans="1:11" ht="15">
      <c r="A279" s="63"/>
      <c r="B279" s="63"/>
      <c r="C279" s="63"/>
      <c r="D279" s="63"/>
      <c r="E279" s="63"/>
      <c r="F279" s="63"/>
      <c r="G279" s="63"/>
      <c r="H279" s="63"/>
      <c r="I279" s="63"/>
      <c r="J279" s="63"/>
      <c r="K279" s="63"/>
    </row>
    <row r="280" spans="1:11" ht="15">
      <c r="A280" s="63"/>
      <c r="B280" s="63"/>
      <c r="C280" s="63"/>
      <c r="D280" s="63"/>
      <c r="E280" s="63"/>
      <c r="F280" s="63"/>
      <c r="G280" s="63"/>
      <c r="H280" s="63"/>
      <c r="I280" s="63"/>
      <c r="J280" s="63"/>
      <c r="K280" s="63"/>
    </row>
    <row r="281" spans="1:11" ht="15">
      <c r="A281" s="63"/>
      <c r="B281" s="63"/>
      <c r="C281" s="63"/>
      <c r="D281" s="63"/>
      <c r="E281" s="63"/>
      <c r="F281" s="63"/>
      <c r="G281" s="63"/>
      <c r="H281" s="63"/>
      <c r="I281" s="63"/>
      <c r="J281" s="63"/>
      <c r="K281" s="63"/>
    </row>
    <row r="282" spans="1:11" ht="15">
      <c r="A282" s="63"/>
      <c r="B282" s="63"/>
      <c r="C282" s="63"/>
      <c r="D282" s="63"/>
      <c r="E282" s="63"/>
      <c r="F282" s="63"/>
      <c r="G282" s="63"/>
      <c r="H282" s="63"/>
      <c r="I282" s="63"/>
      <c r="J282" s="63"/>
      <c r="K282" s="63"/>
    </row>
    <row r="283" spans="1:11" ht="15">
      <c r="A283" s="63"/>
      <c r="B283" s="63"/>
      <c r="C283" s="63"/>
      <c r="D283" s="63"/>
      <c r="E283" s="63"/>
      <c r="F283" s="63"/>
      <c r="G283" s="63"/>
      <c r="H283" s="63"/>
      <c r="I283" s="63"/>
      <c r="J283" s="63"/>
      <c r="K283" s="63"/>
    </row>
    <row r="284" spans="1:11" ht="15">
      <c r="A284" s="63"/>
      <c r="B284" s="63"/>
      <c r="C284" s="63"/>
      <c r="D284" s="63"/>
      <c r="E284" s="63"/>
      <c r="F284" s="63"/>
      <c r="G284" s="63"/>
      <c r="H284" s="63"/>
      <c r="I284" s="63"/>
      <c r="J284" s="63"/>
      <c r="K284" s="63"/>
    </row>
    <row r="285" spans="1:11" ht="15">
      <c r="A285" s="63"/>
      <c r="B285" s="63"/>
      <c r="C285" s="63"/>
      <c r="D285" s="63"/>
      <c r="E285" s="63"/>
      <c r="F285" s="63"/>
      <c r="G285" s="63"/>
      <c r="H285" s="63"/>
      <c r="I285" s="63"/>
      <c r="J285" s="63"/>
      <c r="K285" s="63"/>
    </row>
    <row r="286" spans="1:11" ht="15">
      <c r="A286" s="63"/>
      <c r="B286" s="63"/>
      <c r="C286" s="63"/>
      <c r="D286" s="63"/>
      <c r="E286" s="63"/>
      <c r="F286" s="63"/>
      <c r="G286" s="63"/>
      <c r="H286" s="63"/>
      <c r="I286" s="63"/>
      <c r="J286" s="63"/>
      <c r="K286" s="63"/>
    </row>
    <row r="287" spans="1:11" ht="15">
      <c r="A287" s="63"/>
      <c r="B287" s="63"/>
      <c r="C287" s="63"/>
      <c r="D287" s="63"/>
      <c r="E287" s="63"/>
      <c r="F287" s="63"/>
      <c r="G287" s="63"/>
      <c r="H287" s="63"/>
      <c r="I287" s="63"/>
      <c r="J287" s="63"/>
      <c r="K287" s="63"/>
    </row>
    <row r="288" spans="1:11" ht="15">
      <c r="A288" s="63"/>
      <c r="B288" s="63"/>
      <c r="C288" s="63"/>
      <c r="D288" s="63"/>
      <c r="E288" s="63"/>
      <c r="F288" s="63"/>
      <c r="G288" s="63"/>
      <c r="H288" s="63"/>
      <c r="I288" s="63"/>
      <c r="J288" s="63"/>
      <c r="K288" s="63"/>
    </row>
    <row r="289" spans="1:11" ht="15">
      <c r="A289" s="63"/>
      <c r="B289" s="63"/>
      <c r="C289" s="63"/>
      <c r="D289" s="63"/>
      <c r="E289" s="63"/>
      <c r="F289" s="63"/>
      <c r="G289" s="63"/>
      <c r="H289" s="63"/>
      <c r="I289" s="63"/>
      <c r="J289" s="63"/>
      <c r="K289" s="63"/>
    </row>
    <row r="290" spans="1:11" ht="15">
      <c r="A290" s="63"/>
      <c r="B290" s="63"/>
      <c r="C290" s="63"/>
      <c r="D290" s="63"/>
      <c r="E290" s="63"/>
      <c r="F290" s="63"/>
      <c r="G290" s="63"/>
      <c r="H290" s="63"/>
      <c r="I290" s="63"/>
      <c r="J290" s="63"/>
      <c r="K290" s="63"/>
    </row>
  </sheetData>
  <sheetProtection sheet="1" objects="1" scenarios="1" selectLockedCells="1" selectUnlockedCells="1"/>
  <mergeCells count="184">
    <mergeCell ref="AN9:AN10"/>
    <mergeCell ref="AN11:AN21"/>
    <mergeCell ref="AM12:AM21"/>
    <mergeCell ref="AD29:AD33"/>
    <mergeCell ref="AI29:AI33"/>
    <mergeCell ref="AO9:AO10"/>
    <mergeCell ref="AO11:AO21"/>
    <mergeCell ref="AF9:AF10"/>
    <mergeCell ref="AH9:AH10"/>
    <mergeCell ref="AI9:AI10"/>
    <mergeCell ref="AB6:AB9"/>
    <mergeCell ref="AC6:AC9"/>
    <mergeCell ref="AD6:AM8"/>
    <mergeCell ref="A2:J2"/>
    <mergeCell ref="AQ2:AT2"/>
    <mergeCell ref="A3:B3"/>
    <mergeCell ref="E3:J3"/>
    <mergeCell ref="AP3:AP28"/>
    <mergeCell ref="AQ3:AT4"/>
    <mergeCell ref="N9:N10"/>
    <mergeCell ref="T6:T10"/>
    <mergeCell ref="E6:E7"/>
    <mergeCell ref="F6:G6"/>
    <mergeCell ref="H6:H7"/>
    <mergeCell ref="I6:J7"/>
    <mergeCell ref="A9:F9"/>
    <mergeCell ref="G9:J9"/>
    <mergeCell ref="A8:B8"/>
    <mergeCell ref="I8:J8"/>
    <mergeCell ref="L9:L10"/>
    <mergeCell ref="AX3:AX28"/>
    <mergeCell ref="A4:B4"/>
    <mergeCell ref="E4:J4"/>
    <mergeCell ref="A5:B5"/>
    <mergeCell ref="C5:J5"/>
    <mergeCell ref="A6:B7"/>
    <mergeCell ref="C6:C7"/>
    <mergeCell ref="D6:D7"/>
    <mergeCell ref="V14:V15"/>
    <mergeCell ref="A15:D15"/>
    <mergeCell ref="G15:H15"/>
    <mergeCell ref="I15:J15"/>
    <mergeCell ref="I13:J13"/>
    <mergeCell ref="A14:D14"/>
    <mergeCell ref="E14:F14"/>
    <mergeCell ref="G14:H14"/>
    <mergeCell ref="Y6:Y10"/>
    <mergeCell ref="Z6:Z10"/>
    <mergeCell ref="U6:V10"/>
    <mergeCell ref="AG9:AG10"/>
    <mergeCell ref="M9:M10"/>
    <mergeCell ref="AA6:AA10"/>
    <mergeCell ref="AD9:AD10"/>
    <mergeCell ref="AE9:AE10"/>
    <mergeCell ref="O9:O10"/>
    <mergeCell ref="P9:P10"/>
    <mergeCell ref="AJ9:AJ10"/>
    <mergeCell ref="AK9:AK10"/>
    <mergeCell ref="AL9:AL10"/>
    <mergeCell ref="AM9:AM10"/>
    <mergeCell ref="A10:D10"/>
    <mergeCell ref="E10:F10"/>
    <mergeCell ref="G10:H10"/>
    <mergeCell ref="I10:J10"/>
    <mergeCell ref="R9:R10"/>
    <mergeCell ref="W6:X10"/>
    <mergeCell ref="A11:D11"/>
    <mergeCell ref="E11:F11"/>
    <mergeCell ref="G11:H11"/>
    <mergeCell ref="I11:J11"/>
    <mergeCell ref="V11:V12"/>
    <mergeCell ref="A16:D16"/>
    <mergeCell ref="E16:F16"/>
    <mergeCell ref="G16:H16"/>
    <mergeCell ref="I16:J16"/>
    <mergeCell ref="E15:F15"/>
    <mergeCell ref="A17:D17"/>
    <mergeCell ref="E17:F17"/>
    <mergeCell ref="G17:H17"/>
    <mergeCell ref="I17:J17"/>
    <mergeCell ref="AG11:AG21"/>
    <mergeCell ref="AH11:AH21"/>
    <mergeCell ref="V17:V21"/>
    <mergeCell ref="A18:D18"/>
    <mergeCell ref="E18:F18"/>
    <mergeCell ref="G18:H18"/>
    <mergeCell ref="AI11:AI21"/>
    <mergeCell ref="AJ11:AJ21"/>
    <mergeCell ref="AK11:AK21"/>
    <mergeCell ref="W11:W21"/>
    <mergeCell ref="X11:X21"/>
    <mergeCell ref="Z11:Z21"/>
    <mergeCell ref="AD11:AD21"/>
    <mergeCell ref="AE11:AE21"/>
    <mergeCell ref="AB19:AB22"/>
    <mergeCell ref="AC19:AC22"/>
    <mergeCell ref="AL11:AL21"/>
    <mergeCell ref="A12:D12"/>
    <mergeCell ref="E12:F12"/>
    <mergeCell ref="G12:H12"/>
    <mergeCell ref="I12:J12"/>
    <mergeCell ref="AB12:AB16"/>
    <mergeCell ref="A13:D13"/>
    <mergeCell ref="E13:F13"/>
    <mergeCell ref="G13:H13"/>
    <mergeCell ref="AF11:AF21"/>
    <mergeCell ref="I18:J18"/>
    <mergeCell ref="A19:D19"/>
    <mergeCell ref="E19:F19"/>
    <mergeCell ref="G19:H19"/>
    <mergeCell ref="I19:J19"/>
    <mergeCell ref="A20:D20"/>
    <mergeCell ref="A26:B26"/>
    <mergeCell ref="C26:D26"/>
    <mergeCell ref="I14:J14"/>
    <mergeCell ref="E20:F20"/>
    <mergeCell ref="G20:H20"/>
    <mergeCell ref="I20:J20"/>
    <mergeCell ref="A21:D21"/>
    <mergeCell ref="E21:F21"/>
    <mergeCell ref="G21:H21"/>
    <mergeCell ref="I21:J21"/>
    <mergeCell ref="A22:D22"/>
    <mergeCell ref="E22:F22"/>
    <mergeCell ref="G22:H22"/>
    <mergeCell ref="I22:J22"/>
    <mergeCell ref="Y22:Z22"/>
    <mergeCell ref="AD22:AE22"/>
    <mergeCell ref="AJ23:AJ28"/>
    <mergeCell ref="AK23:AK28"/>
    <mergeCell ref="AF22:AG22"/>
    <mergeCell ref="A23:B23"/>
    <mergeCell ref="C23:D23"/>
    <mergeCell ref="E23:F23"/>
    <mergeCell ref="G23:H23"/>
    <mergeCell ref="I23:J23"/>
    <mergeCell ref="V23:V28"/>
    <mergeCell ref="W23:W28"/>
    <mergeCell ref="E26:F26"/>
    <mergeCell ref="G26:H26"/>
    <mergeCell ref="I26:J26"/>
    <mergeCell ref="AB24:AB26"/>
    <mergeCell ref="AC24:AC26"/>
    <mergeCell ref="AB27:AB28"/>
    <mergeCell ref="AC27:AC28"/>
    <mergeCell ref="X23:X28"/>
    <mergeCell ref="Z23:Z28"/>
    <mergeCell ref="G25:H25"/>
    <mergeCell ref="A24:B24"/>
    <mergeCell ref="C24:D24"/>
    <mergeCell ref="E24:F24"/>
    <mergeCell ref="G24:H24"/>
    <mergeCell ref="I24:J24"/>
    <mergeCell ref="A25:B25"/>
    <mergeCell ref="C25:D25"/>
    <mergeCell ref="E25:F25"/>
    <mergeCell ref="I25:J25"/>
    <mergeCell ref="I27:J27"/>
    <mergeCell ref="AQ27:AT28"/>
    <mergeCell ref="AU3:AU28"/>
    <mergeCell ref="AW3:AW4"/>
    <mergeCell ref="AL23:AL28"/>
    <mergeCell ref="AM23:AM28"/>
    <mergeCell ref="AD23:AE28"/>
    <mergeCell ref="AF23:AG28"/>
    <mergeCell ref="AH23:AH28"/>
    <mergeCell ref="AI23:AI28"/>
    <mergeCell ref="AW27:AW28"/>
    <mergeCell ref="A28:B28"/>
    <mergeCell ref="C28:D28"/>
    <mergeCell ref="E28:F28"/>
    <mergeCell ref="G28:H28"/>
    <mergeCell ref="I28:J28"/>
    <mergeCell ref="A27:B27"/>
    <mergeCell ref="C27:D27"/>
    <mergeCell ref="E27:F27"/>
    <mergeCell ref="G27:H27"/>
    <mergeCell ref="AP34:AU35"/>
    <mergeCell ref="AP29:AP30"/>
    <mergeCell ref="AQ29:AT29"/>
    <mergeCell ref="AU29:AU30"/>
    <mergeCell ref="AQ30:AT31"/>
    <mergeCell ref="AP31:AP32"/>
    <mergeCell ref="AU31:AU32"/>
  </mergeCells>
  <conditionalFormatting sqref="AQ7:AT8 AQ19:AT20 AQ23:AT24">
    <cfRule type="expression" priority="13" dxfId="5">
      <formula>$H$8=5</formula>
    </cfRule>
  </conditionalFormatting>
  <conditionalFormatting sqref="AQ11:AT12">
    <cfRule type="expression" priority="11" dxfId="5">
      <formula>$H$8=5</formula>
    </cfRule>
    <cfRule type="expression" priority="12" dxfId="10">
      <formula>$H$8=5</formula>
    </cfRule>
  </conditionalFormatting>
  <conditionalFormatting sqref="AQ15:AT16">
    <cfRule type="expression" priority="6" dxfId="5">
      <formula>$H$8=1</formula>
    </cfRule>
    <cfRule type="expression" priority="10" dxfId="5">
      <formula>$H$8=5</formula>
    </cfRule>
  </conditionalFormatting>
  <conditionalFormatting sqref="AQ8:AT9 AQ13:AT14 AQ18:AT19 AQ22:AT23">
    <cfRule type="expression" priority="9" dxfId="5">
      <formula>$H$8=4</formula>
    </cfRule>
  </conditionalFormatting>
  <conditionalFormatting sqref="AQ9:AT10 AQ15:AT16 AQ21:AT22">
    <cfRule type="expression" priority="8" dxfId="5">
      <formula>$H$8=3</formula>
    </cfRule>
  </conditionalFormatting>
  <conditionalFormatting sqref="AQ11:AT12 AQ19:AT20">
    <cfRule type="expression" priority="7" dxfId="5">
      <formula>$H$8=2</formula>
    </cfRule>
  </conditionalFormatting>
  <conditionalFormatting sqref="AQ17:AT17 AQ15:AT15">
    <cfRule type="expression" priority="5" dxfId="130">
      <formula>$H$8=1</formula>
    </cfRule>
  </conditionalFormatting>
  <conditionalFormatting sqref="AQ11:AT11 AQ13:AT13 AQ19:AT19 AQ21:AT21">
    <cfRule type="expression" priority="4" dxfId="130">
      <formula>$H$8=2</formula>
    </cfRule>
  </conditionalFormatting>
  <conditionalFormatting sqref="AQ9:AT9 AQ11:AT11 AQ15:AT15 AQ17:AT17 AQ21:AT21 AQ23:AT23">
    <cfRule type="expression" priority="3" dxfId="130">
      <formula>$H$8=3</formula>
    </cfRule>
  </conditionalFormatting>
  <conditionalFormatting sqref="AQ8:AT8 AQ10:AT10 AQ13:AT13 AQ15:AT15 AQ18:AT18 AQ20:AT20 AQ22:AT22 AQ24:AT24">
    <cfRule type="expression" priority="2" dxfId="130">
      <formula>$H$8=4</formula>
    </cfRule>
  </conditionalFormatting>
  <conditionalFormatting sqref="AQ7:AT7 AQ9:AT9 AQ11:AT11 AQ13:AT13 AQ15:AT15 AQ17:AT17 AQ19:AT19 AQ21:AT21 AQ23:AT23 AQ25:AT25">
    <cfRule type="expression" priority="1" dxfId="0">
      <formula>$H$8=5</formula>
    </cfRule>
  </conditionalFormatting>
  <dataValidations count="11">
    <dataValidation allowBlank="1" showInputMessage="1" showErrorMessage="1" prompt="Количество петель по ширине:&#10;По умолчанию - 100 мм от крайней верхней и нижней точки фасада&#10;НО НЕ МЕНЕЕ 100 мм от крайний верхней и нижний точки фасада ! ! !" sqref="G8"/>
    <dataValidation allowBlank="1" showInputMessage="1" showErrorMessage="1" prompt="Количество петель по длине:&#10;По умолчанию - 100 мм от крайней верхней и нижней точки фасада&#10;НО НЕ МЕНЕЕ 100 мм от крайний верхней и нижний точки фасада ! ! !" sqref="F8"/>
    <dataValidation allowBlank="1" showInputMessage="1" showErrorMessage="1" prompt="Количество фасадов" sqref="E8"/>
    <dataValidation errorStyle="information" type="whole" allowBlank="1" showInputMessage="1" showErrorMessage="1" prompt="ДЛИНА&#10;Минимальное значение: 296&#10;Максимальное значение: 2800" errorTitle="Внимание ! ! !" error="Минимальное значение: 296&#10;Максимальное значение: 2800&#10;&#10;Фасады, без наполнения,чей размер менее 296 мм расчитываются ниже! ! !&#10;Фасады размер которых превышает 2800 мм НЕ  ИЗГОТАВЛИВАЕМ ! ! !" sqref="C8">
      <formula1>296</formula1>
      <formula2>2800</formula2>
    </dataValidation>
    <dataValidation errorStyle="information" type="whole" allowBlank="1" showInputMessage="1" showErrorMessage="1" prompt="ШИРИНА&#10;Минимальное значение: 296&#10;Максимальное значение: 2800" error="Минимальное значение: 296&#10;Максимальное значение: 2800&#10;&#10;Фасады, без наполнения,чей размер менее 296 мм расчитываются ниже! ! !&#10;Фасады размер которых превышает 2800 мм НЕ  ИЗГОТАВЛИВАЕМ ! ! !" sqref="D8">
      <formula1>296</formula1>
      <formula2>2800</formula2>
    </dataValidation>
    <dataValidation allowBlank="1" showInputMessage="1" showErrorMessage="1" prompt="Укажите ваш контактный телефон" sqref="E4:K4"/>
    <dataValidation allowBlank="1" showInputMessage="1" showErrorMessage="1" prompt="Укажите ваши Ф.И.О. в именительном падеже" sqref="E3"/>
    <dataValidation allowBlank="1" showInputMessage="1" showErrorMessage="1" promptTitle="Внимание ! ! !" prompt="Номер заказа заполняется при оформлении заказа в магазине." sqref="C3"/>
    <dataValidation type="whole" showInputMessage="1" showErrorMessage="1" prompt="Добустимые значения:     0, 1, 2, 3, 4, 5." errorTitle="Не допостимое значение" error="Введенное значение не соответствует диапазону: 0, 1, 2, 3, 4, 5." sqref="H8">
      <formula1>0</formula1>
      <formula2>5</formula2>
    </dataValidation>
    <dataValidation allowBlank="1" showInputMessage="1" showErrorMessage="1" prompt="Выбирите материал наполнения" sqref="I8"/>
    <dataValidation allowBlank="1" showInputMessage="1" showErrorMessage="1" prompt="Выбирите цвет материала" sqref="C5"/>
  </dataValidation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FedorovaSvetlana</cp:lastModifiedBy>
  <cp:lastPrinted>2017-01-19T12:18:29Z</cp:lastPrinted>
  <dcterms:created xsi:type="dcterms:W3CDTF">2015-10-28T18:43:36Z</dcterms:created>
  <dcterms:modified xsi:type="dcterms:W3CDTF">2017-05-29T07:06:22Z</dcterms:modified>
  <cp:category/>
  <cp:version/>
  <cp:contentType/>
  <cp:contentStatus/>
</cp:coreProperties>
</file>